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Calcul Délai Paiement" sheetId="1" state="visible" r:id="rId1"/>
    <sheet xmlns:r="http://schemas.openxmlformats.org/officeDocument/2006/relationships" name="Instructions" sheetId="2" state="visible" r:id="rId2"/>
    <sheet xmlns:r="http://schemas.openxmlformats.org/officeDocument/2006/relationships" name="Données Fournisseurs" sheetId="3" state="visible" r:id="rId3"/>
    <sheet xmlns:r="http://schemas.openxmlformats.org/officeDocument/2006/relationships" name="Analyse et Graphiques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5">
    <numFmt numFmtId="164" formatCode="yyyy-mm-dd h:mm:ss"/>
    <numFmt numFmtId="165" formatCode="DD/MM/YYYY"/>
    <numFmt numFmtId="166" formatCode="#,##0.00 €"/>
    <numFmt numFmtId="167" formatCode="0.0"/>
    <numFmt numFmtId="168" formatCode="0.0&quot;%&quot;"/>
  </numFmts>
  <fonts count="15">
    <font>
      <name val="Calibri"/>
      <family val="2"/>
      <color theme="1"/>
      <sz val="11"/>
      <scheme val="minor"/>
    </font>
    <font>
      <b val="1"/>
      <color rgb="001E3A8A"/>
      <sz val="18"/>
    </font>
    <font>
      <i val="1"/>
      <color rgb="00666666"/>
      <sz val="11"/>
    </font>
    <font>
      <b val="1"/>
      <color rgb="00FFFFFF"/>
      <sz val="12"/>
    </font>
    <font>
      <b val="1"/>
      <color rgb="00FFFFFF"/>
      <sz val="14"/>
    </font>
    <font>
      <b val="1"/>
      <sz val="10"/>
    </font>
    <font>
      <b val="1"/>
      <color rgb="001E3A8A"/>
      <sz val="11"/>
    </font>
    <font>
      <b val="1"/>
      <color rgb="00FFFFFF"/>
      <sz val="11"/>
    </font>
    <font>
      <b val="1"/>
      <color rgb="001E3A8A"/>
      <sz val="16"/>
    </font>
    <font>
      <i val="1"/>
      <color rgb="00666666"/>
      <sz val="9"/>
    </font>
    <font>
      <sz val="10"/>
    </font>
    <font>
      <b val="1"/>
      <color rgb="00FFFFFF"/>
      <sz val="16"/>
    </font>
    <font>
      <b val="1"/>
      <color rgb="001E3A8A"/>
      <sz val="12"/>
    </font>
    <font>
      <b val="1"/>
      <color rgb="00FFFFFF"/>
    </font>
    <font>
      <b val="1"/>
      <color rgb="00FFFFFF"/>
      <sz val="10"/>
    </font>
  </fonts>
  <fills count="7">
    <fill>
      <patternFill/>
    </fill>
    <fill>
      <patternFill patternType="gray125"/>
    </fill>
    <fill>
      <patternFill patternType="solid">
        <fgColor rgb="001E3A8A"/>
        <bgColor rgb="001E3A8A"/>
      </patternFill>
    </fill>
    <fill>
      <patternFill patternType="solid">
        <fgColor rgb="00F3F4F6"/>
        <bgColor rgb="00F3F4F6"/>
      </patternFill>
    </fill>
    <fill>
      <patternFill patternType="solid">
        <fgColor rgb="003B82F6"/>
        <bgColor rgb="003B82F6"/>
      </patternFill>
    </fill>
    <fill>
      <patternFill patternType="solid">
        <fgColor rgb="0010B981"/>
        <bgColor rgb="0010B981"/>
      </patternFill>
    </fill>
    <fill>
      <patternFill patternType="solid">
        <fgColor rgb="00F59E0B"/>
        <bgColor rgb="00F59E0B"/>
      </patternFill>
    </fill>
  </fills>
  <borders count="3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  <border>
      <left style="medium">
        <color rgb="001E3A8A"/>
      </left>
      <right style="medium">
        <color rgb="001E3A8A"/>
      </right>
      <top style="medium">
        <color rgb="001E3A8A"/>
      </top>
      <bottom style="medium">
        <color rgb="001E3A8A"/>
      </bottom>
    </border>
  </borders>
  <cellStyleXfs count="1">
    <xf numFmtId="0" fontId="0" fillId="0" borderId="0"/>
  </cellStyleXfs>
  <cellXfs count="33">
    <xf numFmtId="0" fontId="0" fillId="0" borderId="0" pivotButton="0" quotePrefix="0" xfId="0"/>
    <xf numFmtId="0" fontId="1" fillId="0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 vertical="center"/>
    </xf>
    <xf numFmtId="0" fontId="3" fillId="2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center" vertical="center"/>
    </xf>
    <xf numFmtId="165" fontId="0" fillId="0" borderId="1" applyAlignment="1" pivotButton="0" quotePrefix="0" xfId="0">
      <alignment horizontal="center" vertical="center"/>
    </xf>
    <xf numFmtId="166" fontId="0" fillId="0" borderId="1" applyAlignment="1" pivotButton="0" quotePrefix="0" xfId="0">
      <alignment horizontal="center" vertical="center"/>
    </xf>
    <xf numFmtId="1" fontId="0" fillId="0" borderId="1" applyAlignment="1" pivotButton="0" quotePrefix="0" xfId="0">
      <alignment horizontal="center" vertical="center"/>
    </xf>
    <xf numFmtId="0" fontId="0" fillId="3" borderId="1" applyAlignment="1" pivotButton="0" quotePrefix="0" xfId="0">
      <alignment horizontal="center" vertical="center"/>
    </xf>
    <xf numFmtId="165" fontId="0" fillId="3" borderId="1" applyAlignment="1" pivotButton="0" quotePrefix="0" xfId="0">
      <alignment horizontal="center" vertical="center"/>
    </xf>
    <xf numFmtId="166" fontId="0" fillId="3" borderId="1" applyAlignment="1" pivotButton="0" quotePrefix="0" xfId="0">
      <alignment horizontal="center" vertical="center"/>
    </xf>
    <xf numFmtId="1" fontId="0" fillId="3" borderId="1" applyAlignment="1" pivotButton="0" quotePrefix="0" xfId="0">
      <alignment horizontal="center" vertical="center"/>
    </xf>
    <xf numFmtId="0" fontId="4" fillId="4" borderId="0" applyAlignment="1" pivotButton="0" quotePrefix="0" xfId="0">
      <alignment horizontal="center" vertical="center"/>
    </xf>
    <xf numFmtId="0" fontId="5" fillId="0" borderId="1" applyAlignment="1" pivotButton="0" quotePrefix="0" xfId="0">
      <alignment horizontal="left" vertical="center"/>
    </xf>
    <xf numFmtId="1" fontId="6" fillId="0" borderId="2" applyAlignment="1" pivotButton="0" quotePrefix="0" xfId="0">
      <alignment horizontal="center" vertical="center"/>
    </xf>
    <xf numFmtId="1" fontId="7" fillId="5" borderId="2" applyAlignment="1" pivotButton="0" quotePrefix="0" xfId="0">
      <alignment horizontal="center" vertical="center"/>
    </xf>
    <xf numFmtId="166" fontId="6" fillId="0" borderId="2" applyAlignment="1" pivotButton="0" quotePrefix="0" xfId="0">
      <alignment horizontal="center" vertical="center"/>
    </xf>
    <xf numFmtId="1" fontId="7" fillId="6" borderId="2" applyAlignment="1" pivotButton="0" quotePrefix="0" xfId="0">
      <alignment horizontal="center" vertical="center"/>
    </xf>
    <xf numFmtId="167" fontId="6" fillId="0" borderId="2" applyAlignment="1" pivotButton="0" quotePrefix="0" xfId="0">
      <alignment horizontal="center" vertical="center"/>
    </xf>
    <xf numFmtId="0" fontId="8" fillId="0" borderId="0" applyAlignment="1" pivotButton="0" quotePrefix="0" xfId="0">
      <alignment horizontal="center" vertical="center"/>
    </xf>
    <xf numFmtId="0" fontId="3" fillId="4" borderId="0" applyAlignment="1" pivotButton="0" quotePrefix="0" xfId="0">
      <alignment horizontal="left" vertical="center"/>
    </xf>
    <xf numFmtId="0" fontId="5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/>
    </xf>
    <xf numFmtId="0" fontId="10" fillId="0" borderId="0" applyAlignment="1" pivotButton="0" quotePrefix="0" xfId="0">
      <alignment horizontal="left" vertical="center" wrapText="1"/>
    </xf>
    <xf numFmtId="0" fontId="4" fillId="2" borderId="0" applyAlignment="1" pivotButton="0" quotePrefix="0" xfId="0">
      <alignment horizontal="center" vertical="center"/>
    </xf>
    <xf numFmtId="0" fontId="7" fillId="4" borderId="1" applyAlignment="1" pivotButton="0" quotePrefix="0" xfId="0">
      <alignment horizontal="center" vertical="center" wrapText="1"/>
    </xf>
    <xf numFmtId="0" fontId="11" fillId="2" borderId="0" applyAlignment="1" pivotButton="0" quotePrefix="0" xfId="0">
      <alignment horizontal="center" vertical="center"/>
    </xf>
    <xf numFmtId="0" fontId="12" fillId="0" borderId="0" pivotButton="0" quotePrefix="0" xfId="0"/>
    <xf numFmtId="0" fontId="13" fillId="4" borderId="1" applyAlignment="1" pivotButton="0" quotePrefix="0" xfId="0">
      <alignment horizontal="center" vertical="center"/>
    </xf>
    <xf numFmtId="168" fontId="0" fillId="0" borderId="1" applyAlignment="1" pivotButton="0" quotePrefix="0" xfId="0">
      <alignment horizontal="center" vertical="center"/>
    </xf>
    <xf numFmtId="0" fontId="14" fillId="4" borderId="1" applyAlignment="1" pivotButton="0" quotePrefix="0" xfId="0">
      <alignment horizontal="center" vertical="center" wrapText="1"/>
    </xf>
    <xf numFmtId="167" fontId="0" fillId="0" borderId="1" applyAlignment="1" pivotButton="0" quotePrefix="0" xfId="0">
      <alignment horizontal="center" vertical="center"/>
    </xf>
    <xf numFmtId="0" fontId="9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Répartition des Factures par Statut</a:t>
            </a:r>
          </a:p>
        </rich>
      </tx>
    </title>
    <plotArea>
      <pieChart>
        <varyColors val="1"/>
        <ser>
          <idx val="0"/>
          <order val="0"/>
          <tx>
            <strRef>
              <f>'Analyse et Graphiques'!B4</f>
            </strRef>
          </tx>
          <spPr>
            <a:ln xmlns:a="http://schemas.openxmlformats.org/drawingml/2006/main">
              <a:prstDash val="solid"/>
            </a:ln>
          </spPr>
          <cat>
            <numRef>
              <f>'Analyse et Graphiques'!$A$5:$A$7</f>
            </numRef>
          </cat>
          <val>
            <numRef>
              <f>'Analyse et Graphiques'!$B$5:$B$7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style val="11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Délai Moyen Réel par Délai Contractuel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'Analyse et Graphiques'!C11</f>
            </strRef>
          </tx>
          <spPr>
            <a:ln xmlns:a="http://schemas.openxmlformats.org/drawingml/2006/main">
              <a:prstDash val="solid"/>
            </a:ln>
          </spPr>
          <cat>
            <numRef>
              <f>'Analyse et Graphiques'!$A$12:$A$14</f>
            </numRef>
          </cat>
          <val>
            <numRef>
              <f>'Analyse et Graphiques'!$C$12:$C$14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Délai Contractuel (jours)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Délai Moyen Réel (jours)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/Relationships>
</file>

<file path=xl/drawings/drawing1.xml><?xml version="1.0" encoding="utf-8"?>
<wsDr xmlns="http://schemas.openxmlformats.org/drawingml/2006/spreadsheetDrawing">
  <oneCellAnchor>
    <from>
      <col>5</col>
      <colOff>0</colOff>
      <row>2</row>
      <rowOff>0</rowOff>
    </from>
    <ext cx="5400000" cy="36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5</col>
      <colOff>0</colOff>
      <row>15</row>
      <rowOff>0</rowOff>
    </from>
    <ext cx="5400000" cy="360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tabColor rgb="001E3A8A"/>
    <outlinePr summaryBelow="1" summaryRight="1"/>
    <pageSetUpPr/>
  </sheetPr>
  <dimension ref="A1:J46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12" customWidth="1" min="1" max="1"/>
    <col width="22" customWidth="1" min="2" max="2"/>
    <col width="13" customWidth="1" min="3" max="3"/>
    <col width="13" customWidth="1" min="4" max="4"/>
    <col width="13" customWidth="1" min="5" max="5"/>
    <col width="13" customWidth="1" min="6" max="6"/>
    <col width="20" customWidth="1" min="7" max="7"/>
    <col width="16" customWidth="1" min="8" max="8"/>
    <col width="14" customWidth="1" min="9" max="9"/>
    <col width="18" customWidth="1" min="10" max="10"/>
  </cols>
  <sheetData>
    <row r="1" ht="30" customHeight="1">
      <c r="A1" s="1" t="inlineStr">
        <is>
          <t>CALCUL DU DÉLAI MOYEN DE PAIEMENT DES FOURNISSEURS</t>
        </is>
      </c>
    </row>
    <row r="2">
      <c r="A2" s="2" t="inlineStr">
        <is>
          <t>Période d'analyse : January 2026</t>
        </is>
      </c>
    </row>
    <row r="3">
      <c r="C3" t="inlineStr">
        <is>
          <t>Date Facture</t>
        </is>
      </c>
      <c r="D3" t="inlineStr">
        <is>
          <t>Date Échéance</t>
        </is>
      </c>
      <c r="E3" t="inlineStr">
        <is>
          <t>Date Paiement</t>
        </is>
      </c>
    </row>
    <row r="4">
      <c r="A4" s="3" t="inlineStr">
        <is>
          <t>N° Facture</t>
        </is>
      </c>
      <c r="B4" s="3" t="inlineStr">
        <is>
          <t>Fournisseur</t>
        </is>
      </c>
      <c r="C4" s="3" t="inlineStr">
        <is>
          <t>Date Facture</t>
        </is>
      </c>
      <c r="D4" s="3" t="inlineStr">
        <is>
          <t>Date Échéance</t>
        </is>
      </c>
      <c r="E4" s="3" t="inlineStr">
        <is>
          <t>Date Paiement</t>
        </is>
      </c>
      <c r="F4" s="3" t="inlineStr">
        <is>
          <t>Montant (€)</t>
        </is>
      </c>
      <c r="G4" s="3" t="inlineStr">
        <is>
          <t>Délai Contractuel (jours)</t>
        </is>
      </c>
      <c r="H4" s="3" t="inlineStr">
        <is>
          <t>Délai Réel (jours)</t>
        </is>
      </c>
      <c r="I4" s="3" t="inlineStr">
        <is>
          <t>Écart (jours)</t>
        </is>
      </c>
      <c r="J4" s="3" t="inlineStr">
        <is>
          <t>Statut</t>
        </is>
      </c>
    </row>
    <row r="5">
      <c r="A5" s="4" t="inlineStr">
        <is>
          <t>F20241000</t>
        </is>
      </c>
      <c r="B5" s="4" t="inlineStr">
        <is>
          <t>SARL Martin Distribution</t>
        </is>
      </c>
      <c r="C5" s="5" t="n">
        <v>45945.48008006846</v>
      </c>
      <c r="D5" s="5" t="n">
        <v>45990.48008006846</v>
      </c>
      <c r="E5" s="5" t="n">
        <v>45988.48008006846</v>
      </c>
      <c r="F5" s="6" t="n">
        <v>13497</v>
      </c>
      <c r="G5" s="4" t="n">
        <v>45</v>
      </c>
      <c r="H5" s="7">
        <f>(E5-C5)</f>
        <v/>
      </c>
      <c r="I5" s="7">
        <f>(H5-G5)</f>
        <v/>
      </c>
      <c r="J5" s="4">
        <f>IF(E5="","En attente",IF(H5&lt;=G5,"Payé à temps","Retard de paiement"))</f>
        <v/>
      </c>
    </row>
    <row r="6">
      <c r="A6" s="8" t="inlineStr">
        <is>
          <t>F20241001</t>
        </is>
      </c>
      <c r="B6" s="8" t="inlineStr">
        <is>
          <t>SARL Martin Distribution</t>
        </is>
      </c>
      <c r="C6" s="9" t="n">
        <v>45944.48008007493</v>
      </c>
      <c r="D6" s="9" t="n">
        <v>45989.48008007493</v>
      </c>
      <c r="E6" s="9" t="n">
        <v>45983.48008007493</v>
      </c>
      <c r="F6" s="10" t="n">
        <v>10421</v>
      </c>
      <c r="G6" s="8" t="n">
        <v>45</v>
      </c>
      <c r="H6" s="11">
        <f>(E6-C6)</f>
        <v/>
      </c>
      <c r="I6" s="11">
        <f>(H6-G6)</f>
        <v/>
      </c>
      <c r="J6" s="4">
        <f>IF(E6="","En attente",IF(H6&lt;=G6,"Payé à temps","Retard de paiement"))</f>
        <v/>
      </c>
    </row>
    <row r="7">
      <c r="A7" s="4" t="inlineStr">
        <is>
          <t>F20241002</t>
        </is>
      </c>
      <c r="B7" s="4" t="inlineStr">
        <is>
          <t>SAS Thomas Industrie</t>
        </is>
      </c>
      <c r="C7" s="5" t="n">
        <v>45960.48008008</v>
      </c>
      <c r="D7" s="5" t="n">
        <v>46005.48008008</v>
      </c>
      <c r="E7" s="5" t="n">
        <v>46019.48008008</v>
      </c>
      <c r="F7" s="6" t="n">
        <v>4550</v>
      </c>
      <c r="G7" s="4" t="n">
        <v>45</v>
      </c>
      <c r="H7" s="7">
        <f>(E7-C7)</f>
        <v/>
      </c>
      <c r="I7" s="7">
        <f>(H7-G7)</f>
        <v/>
      </c>
      <c r="J7" s="4">
        <f>IF(E7="","En attente",IF(H7&lt;=G7,"Payé à temps","Retard de paiement"))</f>
        <v/>
      </c>
    </row>
    <row r="8">
      <c r="A8" s="8" t="inlineStr">
        <is>
          <t>F20241003</t>
        </is>
      </c>
      <c r="B8" s="8" t="inlineStr">
        <is>
          <t>Société Lefebvre</t>
        </is>
      </c>
      <c r="C8" s="9" t="n">
        <v>45968.4800800849</v>
      </c>
      <c r="D8" s="9" t="n">
        <v>46028.4800800849</v>
      </c>
      <c r="E8" s="9" t="n">
        <v>46032.48008008501</v>
      </c>
      <c r="F8" s="10" t="n">
        <v>7226</v>
      </c>
      <c r="G8" s="8" t="n">
        <v>60</v>
      </c>
      <c r="H8" s="11">
        <f>(E8-C8)</f>
        <v/>
      </c>
      <c r="I8" s="11">
        <f>(H8-G8)</f>
        <v/>
      </c>
      <c r="J8" s="4">
        <f>IF(E8="","En attente",IF(H8&lt;=G8,"Payé à temps","Retard de paiement"))</f>
        <v/>
      </c>
    </row>
    <row r="9">
      <c r="A9" s="4" t="inlineStr">
        <is>
          <t>F20241004</t>
        </is>
      </c>
      <c r="B9" s="4" t="inlineStr">
        <is>
          <t>SARL Martin Distribution</t>
        </is>
      </c>
      <c r="C9" s="5" t="n">
        <v>45983.48008009142</v>
      </c>
      <c r="D9" s="5" t="n">
        <v>46013.48008009142</v>
      </c>
      <c r="E9" s="5" t="n">
        <v>46022.48008009142</v>
      </c>
      <c r="F9" s="6" t="n">
        <v>5169</v>
      </c>
      <c r="G9" s="4" t="n">
        <v>30</v>
      </c>
      <c r="H9" s="7">
        <f>(E9-C9)</f>
        <v/>
      </c>
      <c r="I9" s="7">
        <f>(H9-G9)</f>
        <v/>
      </c>
      <c r="J9" s="4">
        <f>IF(E9="","En attente",IF(H9&lt;=G9,"Payé à temps","Retard de paiement"))</f>
        <v/>
      </c>
    </row>
    <row r="10">
      <c r="A10" s="8" t="inlineStr">
        <is>
          <t>F20241005</t>
        </is>
      </c>
      <c r="B10" s="8" t="inlineStr">
        <is>
          <t>Entreprise Simon Trading</t>
        </is>
      </c>
      <c r="C10" s="9" t="n">
        <v>45981.48008009708</v>
      </c>
      <c r="D10" s="9" t="n">
        <v>46011.48008009708</v>
      </c>
      <c r="E10" s="9" t="inlineStr"/>
      <c r="F10" s="10" t="n">
        <v>11609</v>
      </c>
      <c r="G10" s="8" t="n">
        <v>30</v>
      </c>
      <c r="H10" s="11" t="inlineStr"/>
      <c r="I10" s="11" t="inlineStr"/>
      <c r="J10" s="4" t="inlineStr">
        <is>
          <t>En attente</t>
        </is>
      </c>
    </row>
    <row r="11">
      <c r="A11" s="4" t="inlineStr">
        <is>
          <t>F20241006</t>
        </is>
      </c>
      <c r="B11" s="4" t="inlineStr">
        <is>
          <t>Groupe Petit Services</t>
        </is>
      </c>
      <c r="C11" s="5" t="n">
        <v>45943.48008010248</v>
      </c>
      <c r="D11" s="5" t="n">
        <v>45973.48008010248</v>
      </c>
      <c r="E11" s="5" t="n">
        <v>45973.48008010248</v>
      </c>
      <c r="F11" s="6" t="n">
        <v>13172</v>
      </c>
      <c r="G11" s="4" t="n">
        <v>30</v>
      </c>
      <c r="H11" s="7">
        <f>(E11-C11)</f>
        <v/>
      </c>
      <c r="I11" s="7">
        <f>(H11-G11)</f>
        <v/>
      </c>
      <c r="J11" s="4">
        <f>IF(E11="","En attente",IF(H11&lt;=G11,"Payé à temps","Retard de paiement"))</f>
        <v/>
      </c>
    </row>
    <row r="12">
      <c r="A12" s="8" t="inlineStr">
        <is>
          <t>F20241007</t>
        </is>
      </c>
      <c r="B12" s="8" t="inlineStr">
        <is>
          <t>SAS Thomas Industrie</t>
        </is>
      </c>
      <c r="C12" s="9" t="n">
        <v>45967.4800801068</v>
      </c>
      <c r="D12" s="9" t="n">
        <v>45997.4800801068</v>
      </c>
      <c r="E12" s="9" t="n">
        <v>46002.4800801068</v>
      </c>
      <c r="F12" s="10" t="n">
        <v>12376</v>
      </c>
      <c r="G12" s="8" t="n">
        <v>30</v>
      </c>
      <c r="H12" s="11">
        <f>(E12-C12)</f>
        <v/>
      </c>
      <c r="I12" s="11">
        <f>(H12-G12)</f>
        <v/>
      </c>
      <c r="J12" s="4">
        <f>IF(E12="","En attente",IF(H12&lt;=G12,"Payé à temps","Retard de paiement"))</f>
        <v/>
      </c>
    </row>
    <row r="13">
      <c r="A13" s="4" t="inlineStr">
        <is>
          <t>F20241008</t>
        </is>
      </c>
      <c r="B13" s="4" t="inlineStr">
        <is>
          <t>SAS Thomas Industrie</t>
        </is>
      </c>
      <c r="C13" s="5" t="n">
        <v>45956.480080112</v>
      </c>
      <c r="D13" s="5" t="n">
        <v>45986.480080112</v>
      </c>
      <c r="E13" s="5" t="inlineStr"/>
      <c r="F13" s="6" t="n">
        <v>11992</v>
      </c>
      <c r="G13" s="4" t="n">
        <v>30</v>
      </c>
      <c r="H13" s="7" t="inlineStr"/>
      <c r="I13" s="7" t="inlineStr"/>
      <c r="J13" s="4" t="inlineStr">
        <is>
          <t>En attente</t>
        </is>
      </c>
    </row>
    <row r="14">
      <c r="A14" s="8" t="inlineStr">
        <is>
          <t>F20241009</t>
        </is>
      </c>
      <c r="B14" s="8" t="inlineStr">
        <is>
          <t>Société Laurent Pro</t>
        </is>
      </c>
      <c r="C14" s="9" t="n">
        <v>45984.48008011617</v>
      </c>
      <c r="D14" s="9" t="n">
        <v>46029.48008011617</v>
      </c>
      <c r="E14" s="9" t="n">
        <v>46028.48008011617</v>
      </c>
      <c r="F14" s="10" t="n">
        <v>14755</v>
      </c>
      <c r="G14" s="8" t="n">
        <v>45</v>
      </c>
      <c r="H14" s="11">
        <f>(E14-C14)</f>
        <v/>
      </c>
      <c r="I14" s="11">
        <f>(H14-G14)</f>
        <v/>
      </c>
      <c r="J14" s="4">
        <f>IF(E14="","En attente",IF(H14&lt;=G14,"Payé à temps","Retard de paiement"))</f>
        <v/>
      </c>
    </row>
    <row r="15">
      <c r="A15" s="4" t="inlineStr">
        <is>
          <t>F20241010</t>
        </is>
      </c>
      <c r="B15" s="4" t="inlineStr">
        <is>
          <t>Société Laurent Pro</t>
        </is>
      </c>
      <c r="C15" s="5" t="n">
        <v>45970.48008012088</v>
      </c>
      <c r="D15" s="5" t="n">
        <v>46030.48008012088</v>
      </c>
      <c r="E15" s="5" t="inlineStr"/>
      <c r="F15" s="6" t="n">
        <v>9347</v>
      </c>
      <c r="G15" s="4" t="n">
        <v>60</v>
      </c>
      <c r="H15" s="7" t="inlineStr"/>
      <c r="I15" s="7" t="inlineStr"/>
      <c r="J15" s="4" t="inlineStr">
        <is>
          <t>En attente</t>
        </is>
      </c>
    </row>
    <row r="16">
      <c r="A16" s="8" t="inlineStr">
        <is>
          <t>F20241011</t>
        </is>
      </c>
      <c r="B16" s="8" t="inlineStr">
        <is>
          <t>Société Lefebvre</t>
        </is>
      </c>
      <c r="C16" s="9" t="n">
        <v>45959.48008012501</v>
      </c>
      <c r="D16" s="9" t="n">
        <v>45989.48008012501</v>
      </c>
      <c r="E16" s="9" t="n">
        <v>46001.48008012501</v>
      </c>
      <c r="F16" s="10" t="n">
        <v>13405</v>
      </c>
      <c r="G16" s="8" t="n">
        <v>30</v>
      </c>
      <c r="H16" s="11">
        <f>(E16-C16)</f>
        <v/>
      </c>
      <c r="I16" s="11">
        <f>(H16-G16)</f>
        <v/>
      </c>
      <c r="J16" s="4">
        <f>IF(E16="","En attente",IF(H16&lt;=G16,"Payé à temps","Retard de paiement"))</f>
        <v/>
      </c>
    </row>
    <row r="17">
      <c r="A17" s="4" t="inlineStr">
        <is>
          <t>F20241012</t>
        </is>
      </c>
      <c r="B17" s="4" t="inlineStr">
        <is>
          <t>Entreprise Simon Trading</t>
        </is>
      </c>
      <c r="C17" s="5" t="n">
        <v>45986.48008012969</v>
      </c>
      <c r="D17" s="5" t="n">
        <v>46016.48008012969</v>
      </c>
      <c r="E17" s="5" t="n">
        <v>46026.48008012969</v>
      </c>
      <c r="F17" s="6" t="n">
        <v>5642</v>
      </c>
      <c r="G17" s="4" t="n">
        <v>30</v>
      </c>
      <c r="H17" s="7">
        <f>(E17-C17)</f>
        <v/>
      </c>
      <c r="I17" s="7">
        <f>(H17-G17)</f>
        <v/>
      </c>
      <c r="J17" s="4">
        <f>IF(E17="","En attente",IF(H17&lt;=G17,"Payé à temps","Retard de paiement"))</f>
        <v/>
      </c>
    </row>
    <row r="18">
      <c r="A18" s="8" t="inlineStr">
        <is>
          <t>F20241013</t>
        </is>
      </c>
      <c r="B18" s="8" t="inlineStr">
        <is>
          <t>Groupe Petit Services</t>
        </is>
      </c>
      <c r="C18" s="9" t="n">
        <v>45957.48008013402</v>
      </c>
      <c r="D18" s="9" t="n">
        <v>46017.48008013402</v>
      </c>
      <c r="E18" s="9" t="n">
        <v>46007.48008013402</v>
      </c>
      <c r="F18" s="10" t="n">
        <v>9036</v>
      </c>
      <c r="G18" s="8" t="n">
        <v>60</v>
      </c>
      <c r="H18" s="11">
        <f>(E18-C18)</f>
        <v/>
      </c>
      <c r="I18" s="11">
        <f>(H18-G18)</f>
        <v/>
      </c>
      <c r="J18" s="4">
        <f>IF(E18="","En attente",IF(H18&lt;=G18,"Payé à temps","Retard de paiement"))</f>
        <v/>
      </c>
    </row>
    <row r="19">
      <c r="A19" s="4" t="inlineStr">
        <is>
          <t>F20241014</t>
        </is>
      </c>
      <c r="B19" s="4" t="inlineStr">
        <is>
          <t>SARL Durand Commerce</t>
        </is>
      </c>
      <c r="C19" s="5" t="n">
        <v>45946.48008013886</v>
      </c>
      <c r="D19" s="5" t="n">
        <v>46006.48008013886</v>
      </c>
      <c r="E19" s="5" t="n">
        <v>46003.48008013886</v>
      </c>
      <c r="F19" s="6" t="n">
        <v>9206</v>
      </c>
      <c r="G19" s="4" t="n">
        <v>60</v>
      </c>
      <c r="H19" s="7">
        <f>(E19-C19)</f>
        <v/>
      </c>
      <c r="I19" s="7">
        <f>(H19-G19)</f>
        <v/>
      </c>
      <c r="J19" s="4">
        <f>IF(E19="","En attente",IF(H19&lt;=G19,"Payé à temps","Retard de paiement"))</f>
        <v/>
      </c>
    </row>
    <row r="20">
      <c r="A20" s="8" t="inlineStr">
        <is>
          <t>F20241015</t>
        </is>
      </c>
      <c r="B20" s="8" t="inlineStr">
        <is>
          <t>Société Lefebvre</t>
        </is>
      </c>
      <c r="C20" s="9" t="n">
        <v>45947.48008014316</v>
      </c>
      <c r="D20" s="9" t="n">
        <v>45977.48008014316</v>
      </c>
      <c r="E20" s="9" t="n">
        <v>45972.48008014316</v>
      </c>
      <c r="F20" s="10" t="n">
        <v>4839</v>
      </c>
      <c r="G20" s="8" t="n">
        <v>30</v>
      </c>
      <c r="H20" s="11">
        <f>(E20-C20)</f>
        <v/>
      </c>
      <c r="I20" s="11">
        <f>(H20-G20)</f>
        <v/>
      </c>
      <c r="J20" s="4">
        <f>IF(E20="","En attente",IF(H20&lt;=G20,"Payé à temps","Retard de paiement"))</f>
        <v/>
      </c>
    </row>
    <row r="21">
      <c r="A21" s="4" t="inlineStr">
        <is>
          <t>F20241016</t>
        </is>
      </c>
      <c r="B21" s="4" t="inlineStr">
        <is>
          <t>Entreprise Simon Trading</t>
        </is>
      </c>
      <c r="C21" s="5" t="n">
        <v>45965.48008014781</v>
      </c>
      <c r="D21" s="5" t="n">
        <v>45995.48008014781</v>
      </c>
      <c r="E21" s="5" t="n">
        <v>45998.48008014781</v>
      </c>
      <c r="F21" s="6" t="n">
        <v>5289</v>
      </c>
      <c r="G21" s="4" t="n">
        <v>30</v>
      </c>
      <c r="H21" s="7">
        <f>(E21-C21)</f>
        <v/>
      </c>
      <c r="I21" s="7">
        <f>(H21-G21)</f>
        <v/>
      </c>
      <c r="J21" s="4">
        <f>IF(E21="","En attente",IF(H21&lt;=G21,"Payé à temps","Retard de paiement"))</f>
        <v/>
      </c>
    </row>
    <row r="22">
      <c r="A22" s="8" t="inlineStr">
        <is>
          <t>F20241017</t>
        </is>
      </c>
      <c r="B22" s="8" t="inlineStr">
        <is>
          <t>SARL Durand Commerce</t>
        </is>
      </c>
      <c r="C22" s="9" t="n">
        <v>45968.48008015191</v>
      </c>
      <c r="D22" s="9" t="n">
        <v>46028.48008015191</v>
      </c>
      <c r="E22" s="9" t="n">
        <v>46032.48008015197</v>
      </c>
      <c r="F22" s="10" t="n">
        <v>10480</v>
      </c>
      <c r="G22" s="8" t="n">
        <v>60</v>
      </c>
      <c r="H22" s="11">
        <f>(E22-C22)</f>
        <v/>
      </c>
      <c r="I22" s="11">
        <f>(H22-G22)</f>
        <v/>
      </c>
      <c r="J22" s="4">
        <f>IF(E22="","En attente",IF(H22&lt;=G22,"Payé à temps","Retard de paiement"))</f>
        <v/>
      </c>
    </row>
    <row r="23">
      <c r="A23" s="4" t="inlineStr">
        <is>
          <t>F20241018</t>
        </is>
      </c>
      <c r="B23" s="4" t="inlineStr">
        <is>
          <t>Entreprise Simon Trading</t>
        </is>
      </c>
      <c r="C23" s="5" t="n">
        <v>45988.48008015651</v>
      </c>
      <c r="D23" s="5" t="n">
        <v>46048.48008015651</v>
      </c>
      <c r="E23" s="5" t="n">
        <v>46028.48008015657</v>
      </c>
      <c r="F23" s="6" t="n">
        <v>8309</v>
      </c>
      <c r="G23" s="4" t="n">
        <v>60</v>
      </c>
      <c r="H23" s="7">
        <f>(E23-C23)</f>
        <v/>
      </c>
      <c r="I23" s="7">
        <f>(H23-G23)</f>
        <v/>
      </c>
      <c r="J23" s="4">
        <f>IF(E23="","En attente",IF(H23&lt;=G23,"Payé à temps","Retard de paiement"))</f>
        <v/>
      </c>
    </row>
    <row r="24">
      <c r="A24" s="8" t="inlineStr">
        <is>
          <t>F20241019</t>
        </is>
      </c>
      <c r="B24" s="8" t="inlineStr">
        <is>
          <t>Société Lefebvre</t>
        </is>
      </c>
      <c r="C24" s="9" t="n">
        <v>45979.4800801606</v>
      </c>
      <c r="D24" s="9" t="n">
        <v>46009.4800801606</v>
      </c>
      <c r="E24" s="9" t="n">
        <v>46011.4800801606</v>
      </c>
      <c r="F24" s="10" t="n">
        <v>10690</v>
      </c>
      <c r="G24" s="8" t="n">
        <v>30</v>
      </c>
      <c r="H24" s="11">
        <f>(E24-C24)</f>
        <v/>
      </c>
      <c r="I24" s="11">
        <f>(H24-G24)</f>
        <v/>
      </c>
      <c r="J24" s="4">
        <f>IF(E24="","En attente",IF(H24&lt;=G24,"Payé à temps","Retard de paiement"))</f>
        <v/>
      </c>
    </row>
    <row r="25">
      <c r="A25" s="4" t="inlineStr">
        <is>
          <t>F20241020</t>
        </is>
      </c>
      <c r="B25" s="4" t="inlineStr">
        <is>
          <t>ETS Dupont &amp; Fils</t>
        </is>
      </c>
      <c r="C25" s="5" t="n">
        <v>45971.48008016527</v>
      </c>
      <c r="D25" s="5" t="n">
        <v>46016.48008016527</v>
      </c>
      <c r="E25" s="5" t="n">
        <v>46020.48008016527</v>
      </c>
      <c r="F25" s="6" t="n">
        <v>6602</v>
      </c>
      <c r="G25" s="4" t="n">
        <v>45</v>
      </c>
      <c r="H25" s="7">
        <f>(E25-C25)</f>
        <v/>
      </c>
      <c r="I25" s="7">
        <f>(H25-G25)</f>
        <v/>
      </c>
      <c r="J25" s="4">
        <f>IF(E25="","En attente",IF(H25&lt;=G25,"Payé à temps","Retard de paiement"))</f>
        <v/>
      </c>
    </row>
    <row r="26">
      <c r="A26" s="8" t="inlineStr">
        <is>
          <t>F20241021</t>
        </is>
      </c>
      <c r="B26" s="8" t="inlineStr">
        <is>
          <t>ETS Dupont &amp; Fils</t>
        </is>
      </c>
      <c r="C26" s="9" t="n">
        <v>45982.48008016954</v>
      </c>
      <c r="D26" s="9" t="n">
        <v>46012.48008016954</v>
      </c>
      <c r="E26" s="9" t="n">
        <v>46017.48008016954</v>
      </c>
      <c r="F26" s="10" t="n">
        <v>10005</v>
      </c>
      <c r="G26" s="8" t="n">
        <v>30</v>
      </c>
      <c r="H26" s="11">
        <f>(E26-C26)</f>
        <v/>
      </c>
      <c r="I26" s="11">
        <f>(H26-G26)</f>
        <v/>
      </c>
      <c r="J26" s="4">
        <f>IF(E26="","En attente",IF(H26&lt;=G26,"Payé à temps","Retard de paiement"))</f>
        <v/>
      </c>
    </row>
    <row r="27">
      <c r="A27" s="4" t="inlineStr">
        <is>
          <t>F20241022</t>
        </is>
      </c>
      <c r="B27" s="4" t="inlineStr">
        <is>
          <t>Entreprise Simon Trading</t>
        </is>
      </c>
      <c r="C27" s="5" t="n">
        <v>45986.48008017422</v>
      </c>
      <c r="D27" s="5" t="n">
        <v>46031.48008017422</v>
      </c>
      <c r="E27" s="5" t="n">
        <v>46026.48008017422</v>
      </c>
      <c r="F27" s="6" t="n">
        <v>5466</v>
      </c>
      <c r="G27" s="4" t="n">
        <v>45</v>
      </c>
      <c r="H27" s="7">
        <f>(E27-C27)</f>
        <v/>
      </c>
      <c r="I27" s="7">
        <f>(H27-G27)</f>
        <v/>
      </c>
      <c r="J27" s="4">
        <f>IF(E27="","En attente",IF(H27&lt;=G27,"Payé à temps","Retard de paiement"))</f>
        <v/>
      </c>
    </row>
    <row r="28">
      <c r="A28" s="8" t="inlineStr">
        <is>
          <t>F20241023</t>
        </is>
      </c>
      <c r="B28" s="8" t="inlineStr">
        <is>
          <t>Société Laurent Pro</t>
        </is>
      </c>
      <c r="C28" s="9" t="n">
        <v>45968.48008017866</v>
      </c>
      <c r="D28" s="9" t="n">
        <v>46013.48008017866</v>
      </c>
      <c r="E28" s="9" t="n">
        <v>46013.48008017866</v>
      </c>
      <c r="F28" s="10" t="n">
        <v>9947</v>
      </c>
      <c r="G28" s="8" t="n">
        <v>45</v>
      </c>
      <c r="H28" s="11">
        <f>(E28-C28)</f>
        <v/>
      </c>
      <c r="I28" s="11">
        <f>(H28-G28)</f>
        <v/>
      </c>
      <c r="J28" s="4">
        <f>IF(E28="","En attente",IF(H28&lt;=G28,"Payé à temps","Retard de paiement"))</f>
        <v/>
      </c>
    </row>
    <row r="29">
      <c r="A29" s="4" t="inlineStr">
        <is>
          <t>F20241024</t>
        </is>
      </c>
      <c r="B29" s="4" t="inlineStr">
        <is>
          <t>Groupe Petit Services</t>
        </is>
      </c>
      <c r="C29" s="5" t="n">
        <v>45972.4800801833</v>
      </c>
      <c r="D29" s="5" t="n">
        <v>46032.4800801833</v>
      </c>
      <c r="E29" s="5" t="n">
        <v>46029.48008018336</v>
      </c>
      <c r="F29" s="6" t="n">
        <v>12447</v>
      </c>
      <c r="G29" s="4" t="n">
        <v>60</v>
      </c>
      <c r="H29" s="7">
        <f>(E29-C29)</f>
        <v/>
      </c>
      <c r="I29" s="7">
        <f>(H29-G29)</f>
        <v/>
      </c>
      <c r="J29" s="4">
        <f>IF(E29="","En attente",IF(H29&lt;=G29,"Payé à temps","Retard de paiement"))</f>
        <v/>
      </c>
    </row>
    <row r="30">
      <c r="A30" s="8" t="inlineStr">
        <is>
          <t>F20241025</t>
        </is>
      </c>
      <c r="B30" s="8" t="inlineStr">
        <is>
          <t>Entreprise Bernard</t>
        </is>
      </c>
      <c r="C30" s="9" t="n">
        <v>45974.48008018742</v>
      </c>
      <c r="D30" s="9" t="n">
        <v>46034.48008018742</v>
      </c>
      <c r="E30" s="9" t="n">
        <v>46031.48008018747</v>
      </c>
      <c r="F30" s="10" t="n">
        <v>14735</v>
      </c>
      <c r="G30" s="8" t="n">
        <v>60</v>
      </c>
      <c r="H30" s="11">
        <f>(E30-C30)</f>
        <v/>
      </c>
      <c r="I30" s="11">
        <f>(H30-G30)</f>
        <v/>
      </c>
      <c r="J30" s="4">
        <f>IF(E30="","En attente",IF(H30&lt;=G30,"Payé à temps","Retard de paiement"))</f>
        <v/>
      </c>
    </row>
    <row r="31">
      <c r="A31" s="4" t="inlineStr">
        <is>
          <t>F20241026</t>
        </is>
      </c>
      <c r="B31" s="4" t="inlineStr">
        <is>
          <t>SARL Durand Commerce</t>
        </is>
      </c>
      <c r="C31" s="5" t="n">
        <v>45985.48008019204</v>
      </c>
      <c r="D31" s="5" t="n">
        <v>46015.48008019204</v>
      </c>
      <c r="E31" s="5" t="n">
        <v>46016.48008019204</v>
      </c>
      <c r="F31" s="6" t="n">
        <v>13628</v>
      </c>
      <c r="G31" s="4" t="n">
        <v>30</v>
      </c>
      <c r="H31" s="7">
        <f>(E31-C31)</f>
        <v/>
      </c>
      <c r="I31" s="7">
        <f>(H31-G31)</f>
        <v/>
      </c>
      <c r="J31" s="4">
        <f>IF(E31="","En attente",IF(H31&lt;=G31,"Payé à temps","Retard de paiement"))</f>
        <v/>
      </c>
    </row>
    <row r="32">
      <c r="A32" s="8" t="inlineStr">
        <is>
          <t>F20241027</t>
        </is>
      </c>
      <c r="B32" s="8" t="inlineStr">
        <is>
          <t>Groupe Petit Services</t>
        </is>
      </c>
      <c r="C32" s="9" t="n">
        <v>45950.4800801976</v>
      </c>
      <c r="D32" s="9" t="n">
        <v>46010.4800801976</v>
      </c>
      <c r="E32" s="9" t="n">
        <v>46013.4800801976</v>
      </c>
      <c r="F32" s="10" t="n">
        <v>13091</v>
      </c>
      <c r="G32" s="8" t="n">
        <v>60</v>
      </c>
      <c r="H32" s="11">
        <f>(E32-C32)</f>
        <v/>
      </c>
      <c r="I32" s="11">
        <f>(H32-G32)</f>
        <v/>
      </c>
      <c r="J32" s="4">
        <f>IF(E32="","En attente",IF(H32&lt;=G32,"Payé à temps","Retard de paiement"))</f>
        <v/>
      </c>
    </row>
    <row r="33">
      <c r="A33" s="4" t="inlineStr">
        <is>
          <t>F20241028</t>
        </is>
      </c>
      <c r="B33" s="4" t="inlineStr">
        <is>
          <t>Société Laurent Pro</t>
        </is>
      </c>
      <c r="C33" s="5" t="n">
        <v>45953.48008020255</v>
      </c>
      <c r="D33" s="5" t="n">
        <v>45998.48008020255</v>
      </c>
      <c r="E33" s="5" t="n">
        <v>46012.48008020255</v>
      </c>
      <c r="F33" s="6" t="n">
        <v>7819</v>
      </c>
      <c r="G33" s="4" t="n">
        <v>45</v>
      </c>
      <c r="H33" s="7">
        <f>(E33-C33)</f>
        <v/>
      </c>
      <c r="I33" s="7">
        <f>(H33-G33)</f>
        <v/>
      </c>
      <c r="J33" s="4">
        <f>IF(E33="","En attente",IF(H33&lt;=G33,"Payé à temps","Retard de paiement"))</f>
        <v/>
      </c>
    </row>
    <row r="34">
      <c r="A34" s="8" t="inlineStr">
        <is>
          <t>F20241029</t>
        </is>
      </c>
      <c r="B34" s="8" t="inlineStr">
        <is>
          <t>Entreprise Simon Trading</t>
        </is>
      </c>
      <c r="C34" s="9" t="n">
        <v>45974.48008020769</v>
      </c>
      <c r="D34" s="9" t="n">
        <v>46019.48008020769</v>
      </c>
      <c r="E34" s="9" t="n">
        <v>46031.48008020781</v>
      </c>
      <c r="F34" s="10" t="n">
        <v>10708</v>
      </c>
      <c r="G34" s="8" t="n">
        <v>45</v>
      </c>
      <c r="H34" s="11">
        <f>(E34-C34)</f>
        <v/>
      </c>
      <c r="I34" s="11">
        <f>(H34-G34)</f>
        <v/>
      </c>
      <c r="J34" s="4">
        <f>IF(E34="","En attente",IF(H34&lt;=G34,"Payé à temps","Retard de paiement"))</f>
        <v/>
      </c>
    </row>
    <row r="37" ht="25" customHeight="1">
      <c r="A37" s="12" t="inlineStr">
        <is>
          <t>INDICATEURS CLÉS DE PERFORMANCE</t>
        </is>
      </c>
    </row>
    <row r="39">
      <c r="A39" s="13" t="inlineStr">
        <is>
          <t>Délai Moyen de Paiement (jours)</t>
        </is>
      </c>
      <c r="C39" s="14">
        <f>AVERAGEIF(H5:H34,"&gt;0")</f>
        <v/>
      </c>
    </row>
    <row r="40">
      <c r="A40" s="13" t="inlineStr">
        <is>
          <t>Nombre Total de Factures</t>
        </is>
      </c>
      <c r="C40" s="15">
        <f>COUNTA(A5:A34)</f>
        <v/>
      </c>
    </row>
    <row r="41">
      <c r="A41" s="13" t="inlineStr">
        <is>
          <t>Montant Total Facturé (€)</t>
        </is>
      </c>
      <c r="C41" s="16">
        <f>SUM(F5:F34)</f>
        <v/>
      </c>
    </row>
    <row r="42">
      <c r="A42" s="13" t="inlineStr">
        <is>
          <t>Factures Payées à Temps</t>
        </is>
      </c>
      <c r="C42" s="15">
        <f>COUNTIF(J5:J34,"Payé à temps")</f>
        <v/>
      </c>
    </row>
    <row r="43">
      <c r="A43" s="13" t="inlineStr">
        <is>
          <t>Factures en Retard</t>
        </is>
      </c>
      <c r="C43" s="17">
        <f>COUNTIF(J5:J34,"Retard de paiement")</f>
        <v/>
      </c>
    </row>
    <row r="44">
      <c r="A44" s="13" t="inlineStr">
        <is>
          <t>Factures en Attente</t>
        </is>
      </c>
      <c r="C44" s="17">
        <f>COUNTIF(J5:J34,"En attente")</f>
        <v/>
      </c>
    </row>
    <row r="45">
      <c r="A45" s="13" t="inlineStr">
        <is>
          <t>Taux de Respect des Délais (%)</t>
        </is>
      </c>
      <c r="C45" s="18">
        <f>IF(COUNTA(E5:E34)&gt;0,COUNTIF(J5:J34,"Payé à temps")/COUNTA(E5:E34)*100,0)</f>
        <v/>
      </c>
    </row>
    <row r="46">
      <c r="A46" s="13" t="inlineStr">
        <is>
          <t>Écart Moyen par rapport au délai contractuel (jours)</t>
        </is>
      </c>
      <c r="C46" s="18">
        <f>AVERAGEIF(I5:I34,"&lt;&gt;0")</f>
        <v/>
      </c>
    </row>
  </sheetData>
  <mergeCells count="19">
    <mergeCell ref="A1:J1"/>
    <mergeCell ref="A2:J2"/>
    <mergeCell ref="A37:J37"/>
    <mergeCell ref="A39:B39"/>
    <mergeCell ref="C39:D39"/>
    <mergeCell ref="A40:B40"/>
    <mergeCell ref="C40:D40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1E3A8A"/>
    <outlinePr summaryBelow="1" summaryRight="1"/>
    <pageSetUpPr/>
  </sheetPr>
  <dimension ref="A1:F45"/>
  <sheetViews>
    <sheetView workbookViewId="0">
      <selection activeCell="A1" sqref="A1"/>
    </sheetView>
  </sheetViews>
  <sheetFormatPr baseColWidth="8" defaultRowHeight="15"/>
  <cols>
    <col width="18" customWidth="1" min="1" max="1"/>
    <col width="18" customWidth="1" min="2" max="2"/>
    <col width="18" customWidth="1" min="3" max="3"/>
    <col width="18" customWidth="1" min="4" max="4"/>
    <col width="18" customWidth="1" min="5" max="5"/>
    <col width="18" customWidth="1" min="6" max="6"/>
  </cols>
  <sheetData>
    <row r="1" ht="30" customHeight="1">
      <c r="A1" s="19" t="inlineStr">
        <is>
          <t>GUIDE D'UTILISATION - CALCUL DU DÉLAI MOYEN DE PAIEMENT</t>
        </is>
      </c>
    </row>
    <row r="3" ht="25" customHeight="1">
      <c r="A3" s="20" t="inlineStr">
        <is>
          <t>1. OBJECTIF DU MODÈLE</t>
        </is>
      </c>
    </row>
    <row r="4">
      <c r="A4" t="inlineStr"/>
      <c r="B4" s="21" t="inlineStr">
        <is>
          <t>Ce fichier Excel permet de calculer et d'analyser les délais de paiement aux fournisseurs.</t>
        </is>
      </c>
      <c r="F4" s="22" t="inlineStr"/>
    </row>
    <row r="5">
      <c r="A5" t="inlineStr"/>
      <c r="B5" s="21" t="inlineStr">
        <is>
          <t>Il aide à suivre le respect des conditions de paiement et à identifier les retards.</t>
        </is>
      </c>
      <c r="F5" s="22" t="inlineStr"/>
    </row>
    <row r="6">
      <c r="A6" t="inlineStr"/>
      <c r="B6" s="21" t="inlineStr"/>
      <c r="F6" s="22" t="inlineStr"/>
    </row>
    <row r="7" ht="25" customHeight="1">
      <c r="A7" s="20" t="inlineStr">
        <is>
          <t>2. SAISIE DES DONNÉES</t>
        </is>
      </c>
    </row>
    <row r="8">
      <c r="A8" t="inlineStr"/>
      <c r="B8" s="21" t="inlineStr">
        <is>
          <t>Dans l'onglet 'Calcul Délai Paiement' :</t>
        </is>
      </c>
      <c r="F8" s="22" t="inlineStr"/>
    </row>
    <row r="9">
      <c r="A9" t="inlineStr"/>
      <c r="B9" s="23" t="inlineStr">
        <is>
          <t>• Saisissez le numéro de facture</t>
        </is>
      </c>
      <c r="F9" s="22" t="inlineStr">
        <is>
          <t>Colonne A</t>
        </is>
      </c>
    </row>
    <row r="10">
      <c r="A10" t="inlineStr"/>
      <c r="B10" s="23" t="inlineStr">
        <is>
          <t>• Indiquez le nom du fournisseur</t>
        </is>
      </c>
      <c r="F10" s="22" t="inlineStr">
        <is>
          <t>Colonne B</t>
        </is>
      </c>
    </row>
    <row r="11">
      <c r="A11" t="inlineStr"/>
      <c r="B11" s="23" t="inlineStr">
        <is>
          <t>• Entrez la date de la facture</t>
        </is>
      </c>
      <c r="F11" s="22" t="inlineStr">
        <is>
          <t>Colonne C (format JJ/MM/AAAA)</t>
        </is>
      </c>
    </row>
    <row r="12">
      <c r="A12" t="inlineStr"/>
      <c r="B12" s="23" t="inlineStr">
        <is>
          <t>• Indiquez la date d'échéance contractuelle</t>
        </is>
      </c>
      <c r="F12" s="22" t="inlineStr">
        <is>
          <t>Colonne D (format JJ/MM/AAAA)</t>
        </is>
      </c>
    </row>
    <row r="13">
      <c r="A13" t="inlineStr"/>
      <c r="B13" s="23" t="inlineStr">
        <is>
          <t>• Saisissez la date de paiement effective</t>
        </is>
      </c>
      <c r="F13" s="22" t="inlineStr">
        <is>
          <t>Colonne E (format JJ/MM/AAAA)</t>
        </is>
      </c>
    </row>
    <row r="14">
      <c r="A14" t="inlineStr"/>
      <c r="B14" s="23" t="inlineStr">
        <is>
          <t>• Entrez le montant de la facture</t>
        </is>
      </c>
      <c r="F14" s="22" t="inlineStr">
        <is>
          <t>Colonne F (en euros)</t>
        </is>
      </c>
    </row>
    <row r="15">
      <c r="A15" t="inlineStr"/>
      <c r="B15" s="23" t="inlineStr">
        <is>
          <t>• Précisez le délai contractuel</t>
        </is>
      </c>
      <c r="F15" s="22" t="inlineStr">
        <is>
          <t>Colonne G (en jours)</t>
        </is>
      </c>
    </row>
    <row r="16">
      <c r="A16" t="inlineStr"/>
      <c r="B16" s="21" t="inlineStr"/>
      <c r="F16" s="22" t="inlineStr"/>
    </row>
    <row r="17" ht="25" customHeight="1">
      <c r="A17" s="20" t="inlineStr">
        <is>
          <t>3. CALCULS AUTOMATIQUES</t>
        </is>
      </c>
    </row>
    <row r="18">
      <c r="A18" t="inlineStr"/>
      <c r="B18" s="21" t="inlineStr">
        <is>
          <t>Le modèle calcule automatiquement :</t>
        </is>
      </c>
      <c r="F18" s="22" t="inlineStr"/>
    </row>
    <row r="19">
      <c r="A19" t="inlineStr"/>
      <c r="B19" s="23" t="inlineStr">
        <is>
          <t>• Le délai réel de paiement (différence entre date de paiement et date de facture)</t>
        </is>
      </c>
      <c r="F19" s="22" t="inlineStr"/>
    </row>
    <row r="20">
      <c r="A20" t="inlineStr"/>
      <c r="B20" s="23" t="inlineStr">
        <is>
          <t>• L'écart par rapport au délai contractuel</t>
        </is>
      </c>
      <c r="F20" s="22" t="inlineStr"/>
    </row>
    <row r="21">
      <c r="A21" t="inlineStr"/>
      <c r="B21" s="23" t="inlineStr">
        <is>
          <t>• Le statut de chaque facture (à temps, en retard, en attente)</t>
        </is>
      </c>
      <c r="F21" s="22" t="inlineStr"/>
    </row>
    <row r="22">
      <c r="A22" t="inlineStr"/>
      <c r="B22" s="23" t="inlineStr">
        <is>
          <t>• Les indicateurs de performance globaux</t>
        </is>
      </c>
      <c r="F22" s="22" t="inlineStr"/>
    </row>
    <row r="23">
      <c r="A23" t="inlineStr"/>
      <c r="B23" s="21" t="inlineStr"/>
      <c r="F23" s="22" t="inlineStr"/>
    </row>
    <row r="24" ht="25" customHeight="1">
      <c r="A24" s="20" t="inlineStr">
        <is>
          <t>4. INDICATEURS CLÉS</t>
        </is>
      </c>
    </row>
    <row r="25">
      <c r="A25" t="inlineStr"/>
      <c r="B25" s="23" t="inlineStr">
        <is>
          <t>• Délai moyen de paiement : temps moyen entre facture et paiement</t>
        </is>
      </c>
      <c r="F25" s="22" t="inlineStr"/>
    </row>
    <row r="26">
      <c r="A26" t="inlineStr"/>
      <c r="B26" s="23" t="inlineStr">
        <is>
          <t>• Taux de respect des délais : % de factures payées à temps</t>
        </is>
      </c>
      <c r="F26" s="22" t="inlineStr"/>
    </row>
    <row r="27">
      <c r="A27" t="inlineStr"/>
      <c r="B27" s="23" t="inlineStr">
        <is>
          <t>• Écart moyen : différence moyenne entre délai réel et contractuel</t>
        </is>
      </c>
      <c r="F27" s="22" t="inlineStr"/>
    </row>
    <row r="28">
      <c r="A28" t="inlineStr"/>
      <c r="B28" s="21" t="inlineStr"/>
      <c r="F28" s="22" t="inlineStr"/>
    </row>
    <row r="29" ht="25" customHeight="1">
      <c r="A29" s="20" t="inlineStr">
        <is>
          <t>5. INTERPRÉTATION DES RÉSULTATS</t>
        </is>
      </c>
    </row>
    <row r="30">
      <c r="A30" t="inlineStr"/>
      <c r="B30" s="21" t="inlineStr">
        <is>
          <t>Statuts possibles :</t>
        </is>
      </c>
      <c r="F30" s="22" t="inlineStr"/>
    </row>
    <row r="31">
      <c r="A31" t="inlineStr"/>
      <c r="B31" s="23" t="inlineStr">
        <is>
          <t>• Payé à temps (vert) : facture réglée dans les délais contractuels</t>
        </is>
      </c>
      <c r="F31" s="22" t="inlineStr"/>
    </row>
    <row r="32">
      <c r="A32" t="inlineStr"/>
      <c r="B32" s="23" t="inlineStr">
        <is>
          <t>• Retard de paiement (orange) : facture payée après la date d'échéance</t>
        </is>
      </c>
      <c r="F32" s="22" t="inlineStr"/>
    </row>
    <row r="33">
      <c r="A33" t="inlineStr"/>
      <c r="B33" s="23" t="inlineStr">
        <is>
          <t>• En attente : facture non encore réglée</t>
        </is>
      </c>
      <c r="F33" s="22" t="inlineStr"/>
    </row>
    <row r="34">
      <c r="A34" t="inlineStr"/>
      <c r="B34" s="21" t="inlineStr"/>
      <c r="F34" s="22" t="inlineStr"/>
    </row>
    <row r="35" ht="25" customHeight="1">
      <c r="A35" s="20" t="inlineStr">
        <is>
          <t>6. BONNES PRATIQUES</t>
        </is>
      </c>
    </row>
    <row r="36">
      <c r="A36" t="inlineStr"/>
      <c r="B36" s="23" t="inlineStr">
        <is>
          <t>• Mettez à jour régulièrement les dates de paiement</t>
        </is>
      </c>
      <c r="F36" s="22" t="inlineStr"/>
    </row>
    <row r="37">
      <c r="A37" t="inlineStr"/>
      <c r="B37" s="23" t="inlineStr">
        <is>
          <t>• Vérifiez la cohérence des dates (facture &lt; échéance &lt; paiement)</t>
        </is>
      </c>
      <c r="F37" s="22" t="inlineStr"/>
    </row>
    <row r="38">
      <c r="A38" t="inlineStr"/>
      <c r="B38" s="23" t="inlineStr">
        <is>
          <t>• Analysez les écarts pour améliorer la trésorerie</t>
        </is>
      </c>
      <c r="F38" s="22" t="inlineStr"/>
    </row>
    <row r="39">
      <c r="A39" t="inlineStr"/>
      <c r="B39" s="23" t="inlineStr">
        <is>
          <t>• Identifiez les fournisseurs stratégiques à privilégier</t>
        </is>
      </c>
      <c r="F39" s="22" t="inlineStr"/>
    </row>
    <row r="40">
      <c r="A40" t="inlineStr"/>
      <c r="B40" s="23" t="inlineStr">
        <is>
          <t>• Utilisez les graphiques pour les présentations</t>
        </is>
      </c>
      <c r="F40" s="22" t="inlineStr"/>
    </row>
    <row r="41">
      <c r="A41" t="inlineStr"/>
      <c r="B41" s="21" t="inlineStr"/>
      <c r="F41" s="22" t="inlineStr"/>
    </row>
    <row r="42" ht="25" customHeight="1">
      <c r="A42" s="20" t="inlineStr">
        <is>
          <t>7. OBLIGATIONS LÉGALES (France)</t>
        </is>
      </c>
    </row>
    <row r="43">
      <c r="A43" t="inlineStr"/>
      <c r="B43" s="23" t="inlineStr">
        <is>
          <t>• Délai maximum de 60 jours après émission de la facture (B2B)</t>
        </is>
      </c>
      <c r="F43" s="22" t="inlineStr"/>
    </row>
    <row r="44">
      <c r="A44" t="inlineStr"/>
      <c r="B44" s="23" t="inlineStr">
        <is>
          <t>• Possibilité de 45 jours fin de mois selon accord</t>
        </is>
      </c>
      <c r="F44" s="22" t="inlineStr"/>
    </row>
    <row r="45">
      <c r="A45" t="inlineStr"/>
      <c r="B45" s="23" t="inlineStr">
        <is>
          <t>• Pénalités de retard applicables au-delà</t>
        </is>
      </c>
      <c r="F45" s="22" t="inlineStr"/>
    </row>
  </sheetData>
  <mergeCells count="44">
    <mergeCell ref="A1:F1"/>
    <mergeCell ref="A3:F3"/>
    <mergeCell ref="B4:E4"/>
    <mergeCell ref="B5:E5"/>
    <mergeCell ref="B6:E6"/>
    <mergeCell ref="A7:F7"/>
    <mergeCell ref="B8:E8"/>
    <mergeCell ref="B9:E9"/>
    <mergeCell ref="B10:E10"/>
    <mergeCell ref="B11:E11"/>
    <mergeCell ref="B12:E12"/>
    <mergeCell ref="B13:E13"/>
    <mergeCell ref="B14:E14"/>
    <mergeCell ref="B15:E15"/>
    <mergeCell ref="B16:E16"/>
    <mergeCell ref="A17:F17"/>
    <mergeCell ref="B18:E18"/>
    <mergeCell ref="B19:E19"/>
    <mergeCell ref="B20:E20"/>
    <mergeCell ref="B21:E21"/>
    <mergeCell ref="B22:E22"/>
    <mergeCell ref="B23:E23"/>
    <mergeCell ref="A24:F24"/>
    <mergeCell ref="B25:E25"/>
    <mergeCell ref="B26:E26"/>
    <mergeCell ref="B27:E27"/>
    <mergeCell ref="B28:E28"/>
    <mergeCell ref="A29:F29"/>
    <mergeCell ref="B30:E30"/>
    <mergeCell ref="B31:E31"/>
    <mergeCell ref="B32:E32"/>
    <mergeCell ref="B33:E33"/>
    <mergeCell ref="B34:E34"/>
    <mergeCell ref="A35:F35"/>
    <mergeCell ref="B36:E36"/>
    <mergeCell ref="B37:E37"/>
    <mergeCell ref="B38:E38"/>
    <mergeCell ref="B39:E39"/>
    <mergeCell ref="B40:E40"/>
    <mergeCell ref="B41:E41"/>
    <mergeCell ref="A42:F42"/>
    <mergeCell ref="B43:E43"/>
    <mergeCell ref="B44:E44"/>
    <mergeCell ref="B45:E45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tabColor rgb="001E3A8A"/>
    <outlinePr summaryBelow="1" summaryRight="1"/>
    <pageSetUpPr/>
  </sheetPr>
  <dimension ref="A1:E13"/>
  <sheetViews>
    <sheetView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18" customWidth="1" min="1" max="1"/>
    <col width="25" customWidth="1" min="2" max="2"/>
    <col width="22" customWidth="1" min="3" max="3"/>
    <col width="25" customWidth="1" min="4" max="4"/>
    <col width="25" customWidth="1" min="5" max="5"/>
  </cols>
  <sheetData>
    <row r="1" ht="25" customHeight="1">
      <c r="A1" s="24" t="inlineStr">
        <is>
          <t>BASE DE DONNÉES FOURNISSEURS</t>
        </is>
      </c>
    </row>
    <row r="3">
      <c r="A3" s="25" t="inlineStr">
        <is>
          <t>Code Fournisseur</t>
        </is>
      </c>
      <c r="B3" s="25" t="inlineStr">
        <is>
          <t>Nom du Fournisseur</t>
        </is>
      </c>
      <c r="C3" s="25" t="inlineStr">
        <is>
          <t>Délai Contractuel (jours)</t>
        </is>
      </c>
      <c r="D3" s="25" t="inlineStr">
        <is>
          <t>Conditions de Paiement</t>
        </is>
      </c>
      <c r="E3" s="25" t="inlineStr">
        <is>
          <t>Contact</t>
        </is>
      </c>
    </row>
    <row r="4">
      <c r="A4" s="8" t="inlineStr">
        <is>
          <t>F001</t>
        </is>
      </c>
      <c r="B4" s="8" t="inlineStr">
        <is>
          <t>SARL Martin Distribution</t>
        </is>
      </c>
      <c r="C4" s="8" t="n">
        <v>30</v>
      </c>
      <c r="D4" s="8" t="inlineStr">
        <is>
          <t>30 jours net</t>
        </is>
      </c>
      <c r="E4" s="8" t="inlineStr">
        <is>
          <t>martin@contact.fr</t>
        </is>
      </c>
    </row>
    <row r="5">
      <c r="A5" s="4" t="inlineStr">
        <is>
          <t>F002</t>
        </is>
      </c>
      <c r="B5" s="4" t="inlineStr">
        <is>
          <t>ETS Dupont &amp; Fils</t>
        </is>
      </c>
      <c r="C5" s="4" t="n">
        <v>45</v>
      </c>
      <c r="D5" s="4" t="inlineStr">
        <is>
          <t>45 jours fin de mois</t>
        </is>
      </c>
      <c r="E5" s="4" t="inlineStr">
        <is>
          <t>dupont@contact.fr</t>
        </is>
      </c>
    </row>
    <row r="6">
      <c r="A6" s="8" t="inlineStr">
        <is>
          <t>F003</t>
        </is>
      </c>
      <c r="B6" s="8" t="inlineStr">
        <is>
          <t>Société Lefebvre</t>
        </is>
      </c>
      <c r="C6" s="8" t="n">
        <v>60</v>
      </c>
      <c r="D6" s="8" t="inlineStr">
        <is>
          <t>60 jours</t>
        </is>
      </c>
      <c r="E6" s="8" t="inlineStr">
        <is>
          <t>lefebvre@contact.fr</t>
        </is>
      </c>
    </row>
    <row r="7">
      <c r="A7" s="4" t="inlineStr">
        <is>
          <t>F004</t>
        </is>
      </c>
      <c r="B7" s="4" t="inlineStr">
        <is>
          <t>Entreprise Bernard</t>
        </is>
      </c>
      <c r="C7" s="4" t="n">
        <v>30</v>
      </c>
      <c r="D7" s="4" t="inlineStr">
        <is>
          <t>30 jours net</t>
        </is>
      </c>
      <c r="E7" s="4" t="inlineStr">
        <is>
          <t>bernard@contact.fr</t>
        </is>
      </c>
    </row>
    <row r="8">
      <c r="A8" s="8" t="inlineStr">
        <is>
          <t>F005</t>
        </is>
      </c>
      <c r="B8" s="8" t="inlineStr">
        <is>
          <t>Groupe Petit Services</t>
        </is>
      </c>
      <c r="C8" s="8" t="n">
        <v>45</v>
      </c>
      <c r="D8" s="8" t="inlineStr">
        <is>
          <t>45 jours fin de mois</t>
        </is>
      </c>
      <c r="E8" s="8" t="inlineStr">
        <is>
          <t>petit@contact.fr</t>
        </is>
      </c>
    </row>
    <row r="9">
      <c r="A9" s="4" t="inlineStr">
        <is>
          <t>F006</t>
        </is>
      </c>
      <c r="B9" s="4" t="inlineStr">
        <is>
          <t>SARL Durand Commerce</t>
        </is>
      </c>
      <c r="C9" s="4" t="n">
        <v>30</v>
      </c>
      <c r="D9" s="4" t="inlineStr">
        <is>
          <t>30 jours net</t>
        </is>
      </c>
      <c r="E9" s="4" t="inlineStr">
        <is>
          <t>durand@contact.fr</t>
        </is>
      </c>
    </row>
    <row r="10">
      <c r="A10" s="8" t="inlineStr">
        <is>
          <t>F007</t>
        </is>
      </c>
      <c r="B10" s="8" t="inlineStr">
        <is>
          <t>SAS Thomas Industrie</t>
        </is>
      </c>
      <c r="C10" s="8" t="n">
        <v>60</v>
      </c>
      <c r="D10" s="8" t="inlineStr">
        <is>
          <t>60 jours</t>
        </is>
      </c>
      <c r="E10" s="8" t="inlineStr">
        <is>
          <t>thomas@contact.fr</t>
        </is>
      </c>
    </row>
    <row r="11">
      <c r="A11" s="4" t="inlineStr">
        <is>
          <t>F008</t>
        </is>
      </c>
      <c r="B11" s="4" t="inlineStr">
        <is>
          <t>ETS Robert Supply</t>
        </is>
      </c>
      <c r="C11" s="4" t="n">
        <v>45</v>
      </c>
      <c r="D11" s="4" t="inlineStr">
        <is>
          <t>45 jours fin de mois</t>
        </is>
      </c>
      <c r="E11" s="4" t="inlineStr">
        <is>
          <t>robert@contact.fr</t>
        </is>
      </c>
    </row>
    <row r="12">
      <c r="A12" s="8" t="inlineStr">
        <is>
          <t>F009</t>
        </is>
      </c>
      <c r="B12" s="8" t="inlineStr">
        <is>
          <t>Société Laurent Pro</t>
        </is>
      </c>
      <c r="C12" s="8" t="n">
        <v>30</v>
      </c>
      <c r="D12" s="8" t="inlineStr">
        <is>
          <t>30 jours net</t>
        </is>
      </c>
      <c r="E12" s="8" t="inlineStr">
        <is>
          <t>laurent@contact.fr</t>
        </is>
      </c>
    </row>
    <row r="13">
      <c r="A13" s="4" t="inlineStr">
        <is>
          <t>F010</t>
        </is>
      </c>
      <c r="B13" s="4" t="inlineStr">
        <is>
          <t>Entreprise Simon Trading</t>
        </is>
      </c>
      <c r="C13" s="4" t="n">
        <v>60</v>
      </c>
      <c r="D13" s="4" t="inlineStr">
        <is>
          <t>60 jours</t>
        </is>
      </c>
      <c r="E13" s="4" t="inlineStr">
        <is>
          <t>simon@contact.fr</t>
        </is>
      </c>
    </row>
  </sheetData>
  <mergeCells count="1">
    <mergeCell ref="A1:E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tabColor rgb="001E3A8A"/>
    <outlinePr summaryBelow="1" summaryRight="1"/>
    <pageSetUpPr/>
  </sheetPr>
  <dimension ref="A1:H20"/>
  <sheetViews>
    <sheetView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22" customWidth="1" min="1" max="1"/>
    <col width="22" customWidth="1" min="2" max="2"/>
    <col width="22" customWidth="1" min="3" max="3"/>
    <col width="22" customWidth="1" min="4" max="4"/>
    <col width="22" customWidth="1" min="5" max="5"/>
  </cols>
  <sheetData>
    <row r="1" ht="30" customHeight="1">
      <c r="A1" s="26" t="inlineStr">
        <is>
          <t>ANALYSE ET TABLEAUX DE BORD</t>
        </is>
      </c>
    </row>
    <row r="3">
      <c r="A3" s="27" t="inlineStr">
        <is>
          <t>Répartition des Statuts de Paiement</t>
        </is>
      </c>
    </row>
    <row r="4">
      <c r="A4" s="28" t="inlineStr">
        <is>
          <t>Statut</t>
        </is>
      </c>
      <c r="B4" s="28" t="inlineStr">
        <is>
          <t>Nombre</t>
        </is>
      </c>
      <c r="C4" s="28" t="inlineStr">
        <is>
          <t>Pourcentage</t>
        </is>
      </c>
      <c r="D4" s="28" t="inlineStr">
        <is>
          <t>Montant Total (€)</t>
        </is>
      </c>
    </row>
    <row r="5">
      <c r="A5" s="4" t="inlineStr">
        <is>
          <t>Payé à temps</t>
        </is>
      </c>
      <c r="B5" s="4">
        <f>COUNTIF('Calcul Délai Paiement'!J5:J34,"Payé à temps")</f>
        <v/>
      </c>
      <c r="C5" s="29">
        <f>B5/SUM(B5:B7)*100</f>
        <v/>
      </c>
      <c r="D5" s="6">
        <f>SUMIF('Calcul Délai Paiement'!J5:J34,"Payé à temps",'Calcul Délai Paiement'!F5:F34)</f>
        <v/>
      </c>
    </row>
    <row r="6">
      <c r="A6" s="4" t="inlineStr">
        <is>
          <t>Retard de paiement</t>
        </is>
      </c>
      <c r="B6" s="4">
        <f>COUNTIF('Calcul Délai Paiement'!J5:J34,"Retard de paiement")</f>
        <v/>
      </c>
      <c r="C6" s="29">
        <f>B6/SUM(B5:B7)*100</f>
        <v/>
      </c>
      <c r="D6" s="6">
        <f>SUMIF('Calcul Délai Paiement'!J5:J34,"Retard de paiement",'Calcul Délai Paiement'!F5:F34)</f>
        <v/>
      </c>
    </row>
    <row r="7">
      <c r="A7" s="4" t="inlineStr">
        <is>
          <t>En attente</t>
        </is>
      </c>
      <c r="B7" s="4">
        <f>COUNTIF('Calcul Délai Paiement'!J5:J34,"En attente")</f>
        <v/>
      </c>
      <c r="C7" s="29">
        <f>B7/SUM(B5:B7)*100</f>
        <v/>
      </c>
      <c r="D7" s="6">
        <f>SUMIF('Calcul Délai Paiement'!J5:J34,"En attente",'Calcul Délai Paiement'!F5:F34)</f>
        <v/>
      </c>
    </row>
    <row r="10">
      <c r="A10" s="27" t="inlineStr">
        <is>
          <t>Analyse par Délai Contractuel</t>
        </is>
      </c>
    </row>
    <row r="11">
      <c r="A11" s="30" t="inlineStr">
        <is>
          <t>Délai Contractuel (jours)</t>
        </is>
      </c>
      <c r="B11" s="30" t="inlineStr">
        <is>
          <t>Nombre de Factures</t>
        </is>
      </c>
      <c r="C11" s="30" t="inlineStr">
        <is>
          <t>Délai Moyen Réel (jours)</t>
        </is>
      </c>
      <c r="D11" s="30" t="inlineStr">
        <is>
          <t>Écart Moyen (jours)</t>
        </is>
      </c>
      <c r="E11" s="30" t="inlineStr">
        <is>
          <t>Taux Respect (%)</t>
        </is>
      </c>
    </row>
    <row r="12">
      <c r="A12" s="4" t="n">
        <v>30</v>
      </c>
      <c r="B12" s="4">
        <f>COUNTIF('Calcul Délai Paiement'!G5:G34,30)</f>
        <v/>
      </c>
      <c r="C12" s="31">
        <f>AVERAGEIFS('Calcul Délai Paiement'!H5:H34,'Calcul Délai Paiement'!G5:G34,30,'Calcul Délai Paiement'!H5:H34,"&gt;0")</f>
        <v/>
      </c>
      <c r="D12" s="31">
        <f>AVERAGEIFS('Calcul Délai Paiement'!I5:I34,'Calcul Délai Paiement'!G5:G34,30,'Calcul Délai Paiement'!I5:I34,"&lt;&gt;0")</f>
        <v/>
      </c>
      <c r="E12" s="29">
        <f>COUNTIFS('Calcul Délai Paiement'!G5:G34,30,'Calcul Délai Paiement'!J5:J34,"Payé à temps")/COUNTIF('Calcul Délai Paiement'!G5:G34,30)*100</f>
        <v/>
      </c>
    </row>
    <row r="13">
      <c r="A13" s="4" t="n">
        <v>45</v>
      </c>
      <c r="B13" s="4">
        <f>COUNTIF('Calcul Délai Paiement'!G5:G34,45)</f>
        <v/>
      </c>
      <c r="C13" s="31">
        <f>AVERAGEIFS('Calcul Délai Paiement'!H5:H34,'Calcul Délai Paiement'!G5:G34,45,'Calcul Délai Paiement'!H5:H34,"&gt;0")</f>
        <v/>
      </c>
      <c r="D13" s="31">
        <f>AVERAGEIFS('Calcul Délai Paiement'!I5:I34,'Calcul Délai Paiement'!G5:G34,45,'Calcul Délai Paiement'!I5:I34,"&lt;&gt;0")</f>
        <v/>
      </c>
      <c r="E13" s="29">
        <f>COUNTIFS('Calcul Délai Paiement'!G5:G34,45,'Calcul Délai Paiement'!J5:J34,"Payé à temps")/COUNTIF('Calcul Délai Paiement'!G5:G34,45)*100</f>
        <v/>
      </c>
    </row>
    <row r="14">
      <c r="A14" s="4" t="n">
        <v>60</v>
      </c>
      <c r="B14" s="4">
        <f>COUNTIF('Calcul Délai Paiement'!G5:G34,60)</f>
        <v/>
      </c>
      <c r="C14" s="31">
        <f>AVERAGEIFS('Calcul Délai Paiement'!H5:H34,'Calcul Délai Paiement'!G5:G34,60,'Calcul Délai Paiement'!H5:H34,"&gt;0")</f>
        <v/>
      </c>
      <c r="D14" s="31">
        <f>AVERAGEIFS('Calcul Délai Paiement'!I5:I34,'Calcul Délai Paiement'!G5:G34,60,'Calcul Délai Paiement'!I5:I34,"&lt;&gt;0")</f>
        <v/>
      </c>
      <c r="E14" s="29">
        <f>COUNTIFS('Calcul Délai Paiement'!G5:G34,60,'Calcul Délai Paiement'!J5:J34,"Payé à temps")/COUNTIF('Calcul Délai Paiement'!G5:G34,60)*100</f>
        <v/>
      </c>
    </row>
    <row r="17">
      <c r="A17" s="27" t="inlineStr">
        <is>
          <t>Top 5 Fournisseurs par Montant Facturé</t>
        </is>
      </c>
    </row>
    <row r="18">
      <c r="A18" s="28" t="inlineStr">
        <is>
          <t>Rang</t>
        </is>
      </c>
      <c r="B18" s="28" t="inlineStr">
        <is>
          <t>Fournisseur</t>
        </is>
      </c>
      <c r="C18" s="28" t="inlineStr">
        <is>
          <t>Montant Total (€)</t>
        </is>
      </c>
      <c r="D18" s="28" t="inlineStr">
        <is>
          <t>Nombre de Factures</t>
        </is>
      </c>
    </row>
    <row r="20">
      <c r="A20" s="32" t="inlineStr">
        <is>
          <t>Note: Les données ci-dessus sont générées automatiquement depuis l'onglet 'Calcul Délai Paiement'</t>
        </is>
      </c>
    </row>
  </sheetData>
  <mergeCells count="5">
    <mergeCell ref="A1:H1"/>
    <mergeCell ref="A3:D3"/>
    <mergeCell ref="A10:E10"/>
    <mergeCell ref="A17:D17"/>
    <mergeCell ref="A20:E20"/>
  </mergeCells>
  <pageMargins left="0.75" right="0.75" top="1" bottom="1" header="0.5" footer="0.5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2026-01-11T11:31:18Z</dcterms:created>
  <dcterms:modified xmlns:dcterms="http://purl.org/dc/terms/" xmlns:xsi="http://www.w3.org/2001/XMLSchema-instance" xsi:type="dcterms:W3CDTF">2026-01-11T11:31:18Z</dcterms:modified>
</cp:coreProperties>
</file>