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nvertisseur Devises" sheetId="1" state="visible" r:id="rId1"/>
    <sheet xmlns:r="http://schemas.openxmlformats.org/officeDocument/2006/relationships" name="Instruction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000"/>
    <numFmt numFmtId="165" formatCode="0.00&quot;%&quot;"/>
  </numFmts>
  <fonts count="8">
    <font>
      <name val="Calibri"/>
      <family val="2"/>
      <color theme="1"/>
      <sz val="11"/>
      <scheme val="minor"/>
    </font>
    <font>
      <b val="1"/>
      <color rgb="00FFFFFF"/>
      <sz val="16"/>
    </font>
    <font>
      <i val="1"/>
      <color rgb="00666666"/>
      <sz val="10"/>
    </font>
    <font>
      <b val="1"/>
      <color rgb="00FFFFFF"/>
      <sz val="12"/>
    </font>
    <font>
      <b val="1"/>
      <color rgb="00FFFFFF"/>
      <sz val="14"/>
    </font>
    <font>
      <b val="1"/>
      <sz val="11"/>
    </font>
    <font>
      <sz val="10"/>
    </font>
    <font>
      <b val="1"/>
      <color rgb="001E3A8A"/>
      <sz val="12"/>
    </font>
  </fonts>
  <fills count="8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3B82F6"/>
        <bgColor rgb="003B82F6"/>
      </patternFill>
    </fill>
    <fill>
      <patternFill patternType="solid">
        <fgColor rgb="0010B981"/>
        <bgColor rgb="0010B981"/>
      </patternFill>
    </fill>
    <fill>
      <patternFill patternType="solid">
        <fgColor rgb="00F59E0B"/>
        <bgColor rgb="00F59E0B"/>
      </patternFill>
    </fill>
    <fill>
      <patternFill patternType="solid">
        <fgColor rgb="00E0E7FF"/>
        <bgColor rgb="00E0E7FF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2" borderId="1" applyAlignment="1" pivotButton="0" quotePrefix="0" xfId="0">
      <alignment horizontal="center" vertical="center" wrapText="1"/>
    </xf>
    <xf numFmtId="4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164" fontId="0" fillId="0" borderId="1" applyAlignment="1" pivotButton="0" quotePrefix="0" xfId="0">
      <alignment horizontal="center" vertical="center"/>
    </xf>
    <xf numFmtId="165" fontId="0" fillId="0" borderId="1" applyAlignment="1" pivotButton="0" quotePrefix="0" xfId="0">
      <alignment horizontal="center" vertical="center"/>
    </xf>
    <xf numFmtId="4" fontId="0" fillId="3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164" fontId="0" fillId="3" borderId="1" applyAlignment="1" pivotButton="0" quotePrefix="0" xfId="0">
      <alignment horizontal="center" vertical="center"/>
    </xf>
    <xf numFmtId="165" fontId="0" fillId="3" borderId="1" applyAlignment="1" pivotButton="0" quotePrefix="0" xfId="0">
      <alignment horizontal="center" vertical="center"/>
    </xf>
    <xf numFmtId="0" fontId="4" fillId="4" borderId="0" applyAlignment="1" pivotButton="0" quotePrefix="0" xfId="0">
      <alignment horizontal="center" vertical="center"/>
    </xf>
    <xf numFmtId="0" fontId="3" fillId="2" borderId="1" applyAlignment="1" pivotButton="0" quotePrefix="0" xfId="0">
      <alignment horizontal="center" vertical="center"/>
    </xf>
    <xf numFmtId="0" fontId="4" fillId="5" borderId="0" applyAlignment="1" pivotButton="0" quotePrefix="0" xfId="0">
      <alignment horizontal="center" vertical="center"/>
    </xf>
    <xf numFmtId="0" fontId="5" fillId="5" borderId="1" applyAlignment="1" pivotButton="0" quotePrefix="0" xfId="0">
      <alignment horizontal="left" vertical="center"/>
    </xf>
    <xf numFmtId="4" fontId="5" fillId="0" borderId="1" applyAlignment="1" pivotButton="0" quotePrefix="0" xfId="0">
      <alignment horizontal="right" vertical="center"/>
    </xf>
    <xf numFmtId="0" fontId="5" fillId="4" borderId="1" applyAlignment="1" pivotButton="0" quotePrefix="0" xfId="0">
      <alignment horizontal="left" vertical="center"/>
    </xf>
    <xf numFmtId="0" fontId="5" fillId="6" borderId="1" applyAlignment="1" pivotButton="0" quotePrefix="0" xfId="0">
      <alignment horizontal="left" vertical="center"/>
    </xf>
    <xf numFmtId="0" fontId="6" fillId="0" borderId="0" applyAlignment="1" pivotButton="0" quotePrefix="0" xfId="0">
      <alignment horizontal="left" vertical="center" wrapText="1"/>
    </xf>
    <xf numFmtId="0" fontId="7" fillId="7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Évolution des montants convertis</a:t>
            </a:r>
          </a:p>
        </rich>
      </tx>
    </title>
    <plotArea>
      <lineChart>
        <grouping val="standard"/>
        <ser>
          <idx val="0"/>
          <order val="0"/>
          <tx>
            <strRef>
              <f>'Convertisseur Devises'!G4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'Convertisseur Devises'!$H$5:$H$54</f>
            </numRef>
          </cat>
          <val>
            <numRef>
              <f>'Convertisseur Devises'!$G$5:$G$54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Transactions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Montant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5</col>
      <colOff>0</colOff>
      <row>78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84"/>
  <sheetViews>
    <sheetView workbookViewId="0">
      <selection activeCell="A1" sqref="A1"/>
    </sheetView>
  </sheetViews>
  <sheetFormatPr baseColWidth="8" defaultRowHeight="15"/>
  <cols>
    <col width="15" customWidth="1" min="1" max="1"/>
    <col width="18" customWidth="1" min="2" max="2"/>
    <col width="18" customWidth="1" min="3" max="3"/>
    <col width="16" customWidth="1" min="4" max="4"/>
    <col width="18" customWidth="1" min="5" max="5"/>
    <col width="15" customWidth="1" min="6" max="6"/>
    <col width="16" customWidth="1" min="7" max="7"/>
    <col width="14" customWidth="1" min="8" max="8"/>
  </cols>
  <sheetData>
    <row r="1" ht="30" customHeight="1">
      <c r="A1" s="1" t="inlineStr">
        <is>
          <t>CONVERTISSEUR DE DEVISES PROFESSIONNEL</t>
        </is>
      </c>
    </row>
    <row r="2">
      <c r="A2" s="2" t="inlineStr">
        <is>
          <t>Généré le 11/01/2026 à 12:01</t>
        </is>
      </c>
    </row>
    <row r="3">
      <c r="A3" t="inlineStr"/>
      <c r="B3" t="inlineStr"/>
      <c r="C3" t="inlineStr"/>
      <c r="D3" t="inlineStr"/>
      <c r="E3" t="inlineStr"/>
      <c r="F3" t="inlineStr"/>
      <c r="G3" t="inlineStr"/>
      <c r="H3" t="inlineStr"/>
    </row>
    <row r="4" ht="35" customHeight="1">
      <c r="A4" s="3" t="inlineStr">
        <is>
          <t>Montant</t>
        </is>
      </c>
      <c r="B4" s="3" t="inlineStr">
        <is>
          <t>Devise Source</t>
        </is>
      </c>
      <c r="C4" s="3" t="inlineStr">
        <is>
          <t>Devise Cible</t>
        </is>
      </c>
      <c r="D4" s="3" t="inlineStr">
        <is>
          <t>Taux de Change</t>
        </is>
      </c>
      <c r="E4" s="3" t="inlineStr">
        <is>
          <t>Montant Converti</t>
        </is>
      </c>
      <c r="F4" s="3" t="inlineStr">
        <is>
          <t>Commission (%)</t>
        </is>
      </c>
      <c r="G4" s="3" t="inlineStr">
        <is>
          <t>Montant Final</t>
        </is>
      </c>
      <c r="H4" s="3" t="inlineStr">
        <is>
          <t>Date</t>
        </is>
      </c>
    </row>
    <row r="5">
      <c r="A5" s="4" t="n">
        <v>5020</v>
      </c>
      <c r="B5" s="5" t="inlineStr">
        <is>
          <t>EUR</t>
        </is>
      </c>
      <c r="C5" s="5" t="inlineStr">
        <is>
          <t>AUD</t>
        </is>
      </c>
      <c r="D5" s="6">
        <f>INDIRECT("R" &amp; 30 &amp; "C" &amp; MATCH(B5,R30:R44,0)+9,FALSE)/INDIRECT("R" &amp; 30 &amp; "C" &amp; MATCH(C5,R30:R44,0)+9,FALSE)</f>
        <v/>
      </c>
      <c r="E5" s="4">
        <f>A5*D5</f>
        <v/>
      </c>
      <c r="F5" s="7" t="n">
        <v>3</v>
      </c>
      <c r="G5" s="4">
        <f>E5*(1-F5/100)</f>
        <v/>
      </c>
      <c r="H5" s="5" t="inlineStr">
        <is>
          <t>09/11/2025</t>
        </is>
      </c>
    </row>
    <row r="6">
      <c r="A6" s="8" t="n">
        <v>4560</v>
      </c>
      <c r="B6" s="9" t="inlineStr">
        <is>
          <t>INR</t>
        </is>
      </c>
      <c r="C6" s="9" t="inlineStr">
        <is>
          <t>MXN</t>
        </is>
      </c>
      <c r="D6" s="10">
        <f>INDIRECT("R" &amp; 31 &amp; "C" &amp; MATCH(B6,R30:R44,0)+9,FALSE)/INDIRECT("R" &amp; 31 &amp; "C" &amp; MATCH(C6,R30:R44,0)+9,FALSE)</f>
        <v/>
      </c>
      <c r="E6" s="8">
        <f>A6*D6</f>
        <v/>
      </c>
      <c r="F6" s="11" t="n">
        <v>1.5</v>
      </c>
      <c r="G6" s="8">
        <f>E6*(1-F6/100)</f>
        <v/>
      </c>
      <c r="H6" s="9" t="inlineStr">
        <is>
          <t>04/12/2025</t>
        </is>
      </c>
    </row>
    <row r="7">
      <c r="A7" s="4" t="n">
        <v>4202</v>
      </c>
      <c r="B7" s="5" t="inlineStr">
        <is>
          <t>ZAR</t>
        </is>
      </c>
      <c r="C7" s="5" t="inlineStr">
        <is>
          <t>MXN</t>
        </is>
      </c>
      <c r="D7" s="6">
        <f>INDIRECT("R" &amp; 32 &amp; "C" &amp; MATCH(B7,R30:R44,0)+9,FALSE)/INDIRECT("R" &amp; 32 &amp; "C" &amp; MATCH(C7,R30:R44,0)+9,FALSE)</f>
        <v/>
      </c>
      <c r="E7" s="4">
        <f>A7*D7</f>
        <v/>
      </c>
      <c r="F7" s="7" t="n">
        <v>0</v>
      </c>
      <c r="G7" s="4">
        <f>E7*(1-F7/100)</f>
        <v/>
      </c>
      <c r="H7" s="5" t="inlineStr">
        <is>
          <t>21/12/2025</t>
        </is>
      </c>
    </row>
    <row r="8">
      <c r="A8" s="8" t="n">
        <v>8066</v>
      </c>
      <c r="B8" s="9" t="inlineStr">
        <is>
          <t>JPY</t>
        </is>
      </c>
      <c r="C8" s="9" t="inlineStr">
        <is>
          <t>MXN</t>
        </is>
      </c>
      <c r="D8" s="10">
        <f>INDIRECT("R" &amp; 33 &amp; "C" &amp; MATCH(B8,R30:R44,0)+9,FALSE)/INDIRECT("R" &amp; 33 &amp; "C" &amp; MATCH(C8,R30:R44,0)+9,FALSE)</f>
        <v/>
      </c>
      <c r="E8" s="8">
        <f>A8*D8</f>
        <v/>
      </c>
      <c r="F8" s="11" t="n">
        <v>0</v>
      </c>
      <c r="G8" s="8">
        <f>E8*(1-F8/100)</f>
        <v/>
      </c>
      <c r="H8" s="9" t="inlineStr">
        <is>
          <t>03/12/2025</t>
        </is>
      </c>
    </row>
    <row r="9">
      <c r="A9" s="4" t="n">
        <v>5843</v>
      </c>
      <c r="B9" s="5" t="inlineStr">
        <is>
          <t>KRW</t>
        </is>
      </c>
      <c r="C9" s="5" t="inlineStr">
        <is>
          <t>CNY</t>
        </is>
      </c>
      <c r="D9" s="6">
        <f>INDIRECT("R" &amp; 34 &amp; "C" &amp; MATCH(B9,R30:R44,0)+9,FALSE)/INDIRECT("R" &amp; 34 &amp; "C" &amp; MATCH(C9,R30:R44,0)+9,FALSE)</f>
        <v/>
      </c>
      <c r="E9" s="4">
        <f>A9*D9</f>
        <v/>
      </c>
      <c r="F9" s="7" t="n">
        <v>2</v>
      </c>
      <c r="G9" s="4">
        <f>E9*(1-F9/100)</f>
        <v/>
      </c>
      <c r="H9" s="5" t="inlineStr">
        <is>
          <t>07/11/2025</t>
        </is>
      </c>
    </row>
    <row r="10">
      <c r="A10" s="8" t="n">
        <v>8307</v>
      </c>
      <c r="B10" s="9" t="inlineStr">
        <is>
          <t>INR</t>
        </is>
      </c>
      <c r="C10" s="9" t="inlineStr">
        <is>
          <t>USD</t>
        </is>
      </c>
      <c r="D10" s="10">
        <f>INDIRECT("R" &amp; 35 &amp; "C" &amp; MATCH(B10,R30:R44,0)+9,FALSE)/INDIRECT("R" &amp; 35 &amp; "C" &amp; MATCH(C10,R30:R44,0)+9,FALSE)</f>
        <v/>
      </c>
      <c r="E10" s="8">
        <f>A10*D10</f>
        <v/>
      </c>
      <c r="F10" s="11" t="n">
        <v>0</v>
      </c>
      <c r="G10" s="8">
        <f>E10*(1-F10/100)</f>
        <v/>
      </c>
      <c r="H10" s="9" t="inlineStr">
        <is>
          <t>30/10/2025</t>
        </is>
      </c>
    </row>
    <row r="11">
      <c r="A11" s="4" t="n">
        <v>3716</v>
      </c>
      <c r="B11" s="5" t="inlineStr">
        <is>
          <t>USD</t>
        </is>
      </c>
      <c r="C11" s="5" t="inlineStr">
        <is>
          <t>CNY</t>
        </is>
      </c>
      <c r="D11" s="6">
        <f>INDIRECT("R" &amp; 36 &amp; "C" &amp; MATCH(B11,R30:R44,0)+9,FALSE)/INDIRECT("R" &amp; 36 &amp; "C" &amp; MATCH(C11,R30:R44,0)+9,FALSE)</f>
        <v/>
      </c>
      <c r="E11" s="4">
        <f>A11*D11</f>
        <v/>
      </c>
      <c r="F11" s="7" t="n">
        <v>1.5</v>
      </c>
      <c r="G11" s="4">
        <f>E11*(1-F11/100)</f>
        <v/>
      </c>
      <c r="H11" s="5" t="inlineStr">
        <is>
          <t>13/10/2025</t>
        </is>
      </c>
    </row>
    <row r="12">
      <c r="A12" s="8" t="n">
        <v>8691</v>
      </c>
      <c r="B12" s="9" t="inlineStr">
        <is>
          <t>INR</t>
        </is>
      </c>
      <c r="C12" s="9" t="inlineStr">
        <is>
          <t>CAD</t>
        </is>
      </c>
      <c r="D12" s="10">
        <f>INDIRECT("R" &amp; 37 &amp; "C" &amp; MATCH(B12,R30:R44,0)+9,FALSE)/INDIRECT("R" &amp; 37 &amp; "C" &amp; MATCH(C12,R30:R44,0)+9,FALSE)</f>
        <v/>
      </c>
      <c r="E12" s="8">
        <f>A12*D12</f>
        <v/>
      </c>
      <c r="F12" s="11" t="n">
        <v>1.5</v>
      </c>
      <c r="G12" s="8">
        <f>E12*(1-F12/100)</f>
        <v/>
      </c>
      <c r="H12" s="9" t="inlineStr">
        <is>
          <t>27/11/2025</t>
        </is>
      </c>
    </row>
    <row r="13">
      <c r="A13" s="4" t="n">
        <v>5897</v>
      </c>
      <c r="B13" s="5" t="inlineStr">
        <is>
          <t>BRL</t>
        </is>
      </c>
      <c r="C13" s="5" t="inlineStr">
        <is>
          <t>CHF</t>
        </is>
      </c>
      <c r="D13" s="6">
        <f>INDIRECT("R" &amp; 38 &amp; "C" &amp; MATCH(B13,R30:R44,0)+9,FALSE)/INDIRECT("R" &amp; 38 &amp; "C" &amp; MATCH(C13,R30:R44,0)+9,FALSE)</f>
        <v/>
      </c>
      <c r="E13" s="4">
        <f>A13*D13</f>
        <v/>
      </c>
      <c r="F13" s="7" t="n">
        <v>1</v>
      </c>
      <c r="G13" s="4">
        <f>E13*(1-F13/100)</f>
        <v/>
      </c>
      <c r="H13" s="5" t="inlineStr">
        <is>
          <t>15/12/2025</t>
        </is>
      </c>
    </row>
    <row r="14">
      <c r="A14" s="8" t="n">
        <v>9861</v>
      </c>
      <c r="B14" s="9" t="inlineStr">
        <is>
          <t>USD</t>
        </is>
      </c>
      <c r="C14" s="9" t="inlineStr">
        <is>
          <t>SEK</t>
        </is>
      </c>
      <c r="D14" s="10">
        <f>INDIRECT("R" &amp; 39 &amp; "C" &amp; MATCH(B14,R30:R44,0)+9,FALSE)/INDIRECT("R" &amp; 39 &amp; "C" &amp; MATCH(C14,R30:R44,0)+9,FALSE)</f>
        <v/>
      </c>
      <c r="E14" s="8">
        <f>A14*D14</f>
        <v/>
      </c>
      <c r="F14" s="11" t="n">
        <v>2</v>
      </c>
      <c r="G14" s="8">
        <f>E14*(1-F14/100)</f>
        <v/>
      </c>
      <c r="H14" s="9" t="inlineStr">
        <is>
          <t>25/11/2025</t>
        </is>
      </c>
    </row>
    <row r="15">
      <c r="A15" s="4" t="n">
        <v>4608</v>
      </c>
      <c r="B15" s="5" t="inlineStr">
        <is>
          <t>SEK</t>
        </is>
      </c>
      <c r="C15" s="5" t="inlineStr">
        <is>
          <t>AUD</t>
        </is>
      </c>
      <c r="D15" s="6">
        <f>INDIRECT("R" &amp; 40 &amp; "C" &amp; MATCH(B15,R30:R44,0)+9,FALSE)/INDIRECT("R" &amp; 40 &amp; "C" &amp; MATCH(C15,R30:R44,0)+9,FALSE)</f>
        <v/>
      </c>
      <c r="E15" s="4">
        <f>A15*D15</f>
        <v/>
      </c>
      <c r="F15" s="7" t="n">
        <v>3</v>
      </c>
      <c r="G15" s="4">
        <f>E15*(1-F15/100)</f>
        <v/>
      </c>
      <c r="H15" s="5" t="inlineStr">
        <is>
          <t>08/11/2025</t>
        </is>
      </c>
    </row>
    <row r="16">
      <c r="A16" s="8" t="n">
        <v>9927</v>
      </c>
      <c r="B16" s="9" t="inlineStr">
        <is>
          <t>ZAR</t>
        </is>
      </c>
      <c r="C16" s="9" t="inlineStr">
        <is>
          <t>CNY</t>
        </is>
      </c>
      <c r="D16" s="10">
        <f>INDIRECT("R" &amp; 41 &amp; "C" &amp; MATCH(B16,R30:R44,0)+9,FALSE)/INDIRECT("R" &amp; 41 &amp; "C" &amp; MATCH(C16,R30:R44,0)+9,FALSE)</f>
        <v/>
      </c>
      <c r="E16" s="8">
        <f>A16*D16</f>
        <v/>
      </c>
      <c r="F16" s="11" t="n">
        <v>1.5</v>
      </c>
      <c r="G16" s="8">
        <f>E16*(1-F16/100)</f>
        <v/>
      </c>
      <c r="H16" s="9" t="inlineStr">
        <is>
          <t>21/11/2025</t>
        </is>
      </c>
    </row>
    <row r="17">
      <c r="A17" s="4" t="n">
        <v>4201</v>
      </c>
      <c r="B17" s="5" t="inlineStr">
        <is>
          <t>CNY</t>
        </is>
      </c>
      <c r="C17" s="5" t="inlineStr">
        <is>
          <t>KRW</t>
        </is>
      </c>
      <c r="D17" s="6">
        <f>INDIRECT("R" &amp; 42 &amp; "C" &amp; MATCH(B17,R30:R44,0)+9,FALSE)/INDIRECT("R" &amp; 42 &amp; "C" &amp; MATCH(C17,R30:R44,0)+9,FALSE)</f>
        <v/>
      </c>
      <c r="E17" s="4">
        <f>A17*D17</f>
        <v/>
      </c>
      <c r="F17" s="7" t="n">
        <v>0</v>
      </c>
      <c r="G17" s="4">
        <f>E17*(1-F17/100)</f>
        <v/>
      </c>
      <c r="H17" s="5" t="inlineStr">
        <is>
          <t>14/10/2025</t>
        </is>
      </c>
    </row>
    <row r="18">
      <c r="A18" s="8" t="n">
        <v>8987</v>
      </c>
      <c r="B18" s="9" t="inlineStr">
        <is>
          <t>CHF</t>
        </is>
      </c>
      <c r="C18" s="9" t="inlineStr">
        <is>
          <t>MXN</t>
        </is>
      </c>
      <c r="D18" s="10">
        <f>INDIRECT("R" &amp; 43 &amp; "C" &amp; MATCH(B18,R30:R44,0)+9,FALSE)/INDIRECT("R" &amp; 43 &amp; "C" &amp; MATCH(C18,R30:R44,0)+9,FALSE)</f>
        <v/>
      </c>
      <c r="E18" s="8">
        <f>A18*D18</f>
        <v/>
      </c>
      <c r="F18" s="11" t="n">
        <v>2.5</v>
      </c>
      <c r="G18" s="8">
        <f>E18*(1-F18/100)</f>
        <v/>
      </c>
      <c r="H18" s="9" t="inlineStr">
        <is>
          <t>30/11/2025</t>
        </is>
      </c>
    </row>
    <row r="19">
      <c r="A19" s="4" t="n">
        <v>3323</v>
      </c>
      <c r="B19" s="5" t="inlineStr">
        <is>
          <t>BRL</t>
        </is>
      </c>
      <c r="C19" s="5" t="inlineStr">
        <is>
          <t>AUD</t>
        </is>
      </c>
      <c r="D19" s="6">
        <f>INDIRECT("R" &amp; 44 &amp; "C" &amp; MATCH(B19,R30:R44,0)+9,FALSE)/INDIRECT("R" &amp; 44 &amp; "C" &amp; MATCH(C19,R30:R44,0)+9,FALSE)</f>
        <v/>
      </c>
      <c r="E19" s="4">
        <f>A19*D19</f>
        <v/>
      </c>
      <c r="F19" s="7" t="n">
        <v>3</v>
      </c>
      <c r="G19" s="4">
        <f>E19*(1-F19/100)</f>
        <v/>
      </c>
      <c r="H19" s="5" t="inlineStr">
        <is>
          <t>19/11/2025</t>
        </is>
      </c>
    </row>
    <row r="20">
      <c r="A20" s="8" t="n">
        <v>6602</v>
      </c>
      <c r="B20" s="9" t="inlineStr">
        <is>
          <t>CHF</t>
        </is>
      </c>
      <c r="C20" s="9" t="inlineStr">
        <is>
          <t>USD</t>
        </is>
      </c>
      <c r="D20" s="10">
        <f>INDIRECT("R" &amp; 45 &amp; "C" &amp; MATCH(B20,R30:R44,0)+9,FALSE)/INDIRECT("R" &amp; 45 &amp; "C" &amp; MATCH(C20,R30:R44,0)+9,FALSE)</f>
        <v/>
      </c>
      <c r="E20" s="8">
        <f>A20*D20</f>
        <v/>
      </c>
      <c r="F20" s="11" t="n">
        <v>3</v>
      </c>
      <c r="G20" s="8">
        <f>E20*(1-F20/100)</f>
        <v/>
      </c>
      <c r="H20" s="9" t="inlineStr">
        <is>
          <t>29/10/2025</t>
        </is>
      </c>
    </row>
    <row r="21">
      <c r="A21" s="4" t="n">
        <v>5149</v>
      </c>
      <c r="B21" s="5" t="inlineStr">
        <is>
          <t>MXN</t>
        </is>
      </c>
      <c r="C21" s="5" t="inlineStr">
        <is>
          <t>SEK</t>
        </is>
      </c>
      <c r="D21" s="6">
        <f>INDIRECT("R" &amp; 46 &amp; "C" &amp; MATCH(B21,R30:R44,0)+9,FALSE)/INDIRECT("R" &amp; 46 &amp; "C" &amp; MATCH(C21,R30:R44,0)+9,FALSE)</f>
        <v/>
      </c>
      <c r="E21" s="4">
        <f>A21*D21</f>
        <v/>
      </c>
      <c r="F21" s="7" t="n">
        <v>1</v>
      </c>
      <c r="G21" s="4">
        <f>E21*(1-F21/100)</f>
        <v/>
      </c>
      <c r="H21" s="5" t="inlineStr">
        <is>
          <t>26/11/2025</t>
        </is>
      </c>
    </row>
    <row r="22">
      <c r="A22" s="8" t="n">
        <v>1534</v>
      </c>
      <c r="B22" s="9" t="inlineStr">
        <is>
          <t>MXN</t>
        </is>
      </c>
      <c r="C22" s="9" t="inlineStr">
        <is>
          <t>SEK</t>
        </is>
      </c>
      <c r="D22" s="10">
        <f>INDIRECT("R" &amp; 47 &amp; "C" &amp; MATCH(B22,R30:R44,0)+9,FALSE)/INDIRECT("R" &amp; 47 &amp; "C" &amp; MATCH(C22,R30:R44,0)+9,FALSE)</f>
        <v/>
      </c>
      <c r="E22" s="8">
        <f>A22*D22</f>
        <v/>
      </c>
      <c r="F22" s="11" t="n">
        <v>1.5</v>
      </c>
      <c r="G22" s="8">
        <f>E22*(1-F22/100)</f>
        <v/>
      </c>
      <c r="H22" s="9" t="inlineStr">
        <is>
          <t>20/12/2025</t>
        </is>
      </c>
    </row>
    <row r="23">
      <c r="A23" s="4" t="n">
        <v>6795</v>
      </c>
      <c r="B23" s="5" t="inlineStr">
        <is>
          <t>SEK</t>
        </is>
      </c>
      <c r="C23" s="5" t="inlineStr">
        <is>
          <t>ZAR</t>
        </is>
      </c>
      <c r="D23" s="6">
        <f>INDIRECT("R" &amp; 48 &amp; "C" &amp; MATCH(B23,R30:R44,0)+9,FALSE)/INDIRECT("R" &amp; 48 &amp; "C" &amp; MATCH(C23,R30:R44,0)+9,FALSE)</f>
        <v/>
      </c>
      <c r="E23" s="4">
        <f>A23*D23</f>
        <v/>
      </c>
      <c r="F23" s="7" t="n">
        <v>1.5</v>
      </c>
      <c r="G23" s="4">
        <f>E23*(1-F23/100)</f>
        <v/>
      </c>
      <c r="H23" s="5" t="inlineStr">
        <is>
          <t>01/12/2025</t>
        </is>
      </c>
    </row>
    <row r="24">
      <c r="A24" s="8" t="n">
        <v>275</v>
      </c>
      <c r="B24" s="9" t="inlineStr">
        <is>
          <t>KRW</t>
        </is>
      </c>
      <c r="C24" s="9" t="inlineStr">
        <is>
          <t>BRL</t>
        </is>
      </c>
      <c r="D24" s="10">
        <f>INDIRECT("R" &amp; 49 &amp; "C" &amp; MATCH(B24,R30:R44,0)+9,FALSE)/INDIRECT("R" &amp; 49 &amp; "C" &amp; MATCH(C24,R30:R44,0)+9,FALSE)</f>
        <v/>
      </c>
      <c r="E24" s="8">
        <f>A24*D24</f>
        <v/>
      </c>
      <c r="F24" s="11" t="n">
        <v>1</v>
      </c>
      <c r="G24" s="8">
        <f>E24*(1-F24/100)</f>
        <v/>
      </c>
      <c r="H24" s="9" t="inlineStr">
        <is>
          <t>24/12/2025</t>
        </is>
      </c>
    </row>
    <row r="25">
      <c r="A25" s="4" t="n">
        <v>2579</v>
      </c>
      <c r="B25" s="5" t="inlineStr">
        <is>
          <t>GBP</t>
        </is>
      </c>
      <c r="C25" s="5" t="inlineStr">
        <is>
          <t>KRW</t>
        </is>
      </c>
      <c r="D25" s="6">
        <f>INDIRECT("R" &amp; 50 &amp; "C" &amp; MATCH(B25,R30:R44,0)+9,FALSE)/INDIRECT("R" &amp; 50 &amp; "C" &amp; MATCH(C25,R30:R44,0)+9,FALSE)</f>
        <v/>
      </c>
      <c r="E25" s="4">
        <f>A25*D25</f>
        <v/>
      </c>
      <c r="F25" s="7" t="n">
        <v>1.5</v>
      </c>
      <c r="G25" s="4">
        <f>E25*(1-F25/100)</f>
        <v/>
      </c>
      <c r="H25" s="5" t="inlineStr">
        <is>
          <t>18/11/2025</t>
        </is>
      </c>
    </row>
    <row r="26">
      <c r="A26" s="8" t="n">
        <v>172</v>
      </c>
      <c r="B26" s="9" t="inlineStr">
        <is>
          <t>SEK</t>
        </is>
      </c>
      <c r="C26" s="9" t="inlineStr">
        <is>
          <t>CHF</t>
        </is>
      </c>
      <c r="D26" s="10">
        <f>INDIRECT("R" &amp; 51 &amp; "C" &amp; MATCH(B26,R30:R44,0)+9,FALSE)/INDIRECT("R" &amp; 51 &amp; "C" &amp; MATCH(C26,R30:R44,0)+9,FALSE)</f>
        <v/>
      </c>
      <c r="E26" s="8">
        <f>A26*D26</f>
        <v/>
      </c>
      <c r="F26" s="11" t="n">
        <v>0</v>
      </c>
      <c r="G26" s="8">
        <f>E26*(1-F26/100)</f>
        <v/>
      </c>
      <c r="H26" s="9" t="inlineStr">
        <is>
          <t>29/12/2025</t>
        </is>
      </c>
    </row>
    <row r="27">
      <c r="A27" s="4" t="n">
        <v>1023</v>
      </c>
      <c r="B27" s="5" t="inlineStr">
        <is>
          <t>CAD</t>
        </is>
      </c>
      <c r="C27" s="5" t="inlineStr">
        <is>
          <t>EUR</t>
        </is>
      </c>
      <c r="D27" s="6">
        <f>INDIRECT("R" &amp; 52 &amp; "C" &amp; MATCH(B27,R30:R44,0)+9,FALSE)/INDIRECT("R" &amp; 52 &amp; "C" &amp; MATCH(C27,R30:R44,0)+9,FALSE)</f>
        <v/>
      </c>
      <c r="E27" s="4">
        <f>A27*D27</f>
        <v/>
      </c>
      <c r="F27" s="7" t="n">
        <v>2</v>
      </c>
      <c r="G27" s="4">
        <f>E27*(1-F27/100)</f>
        <v/>
      </c>
      <c r="H27" s="5" t="inlineStr">
        <is>
          <t>08/12/2025</t>
        </is>
      </c>
    </row>
    <row r="28">
      <c r="A28" s="8" t="n">
        <v>100</v>
      </c>
      <c r="B28" s="9" t="inlineStr">
        <is>
          <t>KRW</t>
        </is>
      </c>
      <c r="C28" s="9" t="inlineStr">
        <is>
          <t>JPY</t>
        </is>
      </c>
      <c r="D28" s="10">
        <f>INDIRECT("R" &amp; 53 &amp; "C" &amp; MATCH(B28,R30:R44,0)+9,FALSE)/INDIRECT("R" &amp; 53 &amp; "C" &amp; MATCH(C28,R30:R44,0)+9,FALSE)</f>
        <v/>
      </c>
      <c r="E28" s="8">
        <f>A28*D28</f>
        <v/>
      </c>
      <c r="F28" s="11" t="n">
        <v>2</v>
      </c>
      <c r="G28" s="8">
        <f>E28*(1-F28/100)</f>
        <v/>
      </c>
      <c r="H28" s="9" t="inlineStr">
        <is>
          <t>15/11/2025</t>
        </is>
      </c>
    </row>
    <row r="29">
      <c r="A29" s="4" t="n">
        <v>2217</v>
      </c>
      <c r="B29" s="5" t="inlineStr">
        <is>
          <t>AUD</t>
        </is>
      </c>
      <c r="C29" s="5" t="inlineStr">
        <is>
          <t>CHF</t>
        </is>
      </c>
      <c r="D29" s="6">
        <f>INDIRECT("R" &amp; 54 &amp; "C" &amp; MATCH(B29,R30:R44,0)+9,FALSE)/INDIRECT("R" &amp; 54 &amp; "C" &amp; MATCH(C29,R30:R44,0)+9,FALSE)</f>
        <v/>
      </c>
      <c r="E29" s="4">
        <f>A29*D29</f>
        <v/>
      </c>
      <c r="F29" s="7" t="n">
        <v>3</v>
      </c>
      <c r="G29" s="4">
        <f>E29*(1-F29/100)</f>
        <v/>
      </c>
      <c r="H29" s="5" t="inlineStr">
        <is>
          <t>09/01/2026</t>
        </is>
      </c>
    </row>
    <row r="30">
      <c r="A30" s="8" t="n">
        <v>6223</v>
      </c>
      <c r="B30" s="9" t="inlineStr">
        <is>
          <t>INR</t>
        </is>
      </c>
      <c r="C30" s="9" t="inlineStr">
        <is>
          <t>JPY</t>
        </is>
      </c>
      <c r="D30" s="10">
        <f>INDIRECT("R" &amp; 55 &amp; "C" &amp; MATCH(B30,R30:R44,0)+9,FALSE)/INDIRECT("R" &amp; 55 &amp; "C" &amp; MATCH(C30,R30:R44,0)+9,FALSE)</f>
        <v/>
      </c>
      <c r="E30" s="8">
        <f>A30*D30</f>
        <v/>
      </c>
      <c r="F30" s="11" t="n">
        <v>2.5</v>
      </c>
      <c r="G30" s="8">
        <f>E30*(1-F30/100)</f>
        <v/>
      </c>
      <c r="H30" s="9" t="inlineStr">
        <is>
          <t>17/10/2025</t>
        </is>
      </c>
    </row>
    <row r="31">
      <c r="A31" s="4" t="n">
        <v>3939</v>
      </c>
      <c r="B31" s="5" t="inlineStr">
        <is>
          <t>RUB</t>
        </is>
      </c>
      <c r="C31" s="5" t="inlineStr">
        <is>
          <t>KRW</t>
        </is>
      </c>
      <c r="D31" s="6">
        <f>INDIRECT("R" &amp; 56 &amp; "C" &amp; MATCH(B31,R30:R44,0)+9,FALSE)/INDIRECT("R" &amp; 56 &amp; "C" &amp; MATCH(C31,R30:R44,0)+9,FALSE)</f>
        <v/>
      </c>
      <c r="E31" s="4">
        <f>A31*D31</f>
        <v/>
      </c>
      <c r="F31" s="7" t="n">
        <v>2.5</v>
      </c>
      <c r="G31" s="4">
        <f>E31*(1-F31/100)</f>
        <v/>
      </c>
      <c r="H31" s="5" t="inlineStr">
        <is>
          <t>07/01/2026</t>
        </is>
      </c>
    </row>
    <row r="32">
      <c r="A32" s="8" t="n">
        <v>3338</v>
      </c>
      <c r="B32" s="9" t="inlineStr">
        <is>
          <t>GBP</t>
        </is>
      </c>
      <c r="C32" s="9" t="inlineStr">
        <is>
          <t>RUB</t>
        </is>
      </c>
      <c r="D32" s="10">
        <f>INDIRECT("R" &amp; 57 &amp; "C" &amp; MATCH(B32,R30:R44,0)+9,FALSE)/INDIRECT("R" &amp; 57 &amp; "C" &amp; MATCH(C32,R30:R44,0)+9,FALSE)</f>
        <v/>
      </c>
      <c r="E32" s="8">
        <f>A32*D32</f>
        <v/>
      </c>
      <c r="F32" s="11" t="n">
        <v>2</v>
      </c>
      <c r="G32" s="8">
        <f>E32*(1-F32/100)</f>
        <v/>
      </c>
      <c r="H32" s="9" t="inlineStr">
        <is>
          <t>16/10/2025</t>
        </is>
      </c>
    </row>
    <row r="33">
      <c r="A33" s="4" t="n">
        <v>8692</v>
      </c>
      <c r="B33" s="5" t="inlineStr">
        <is>
          <t>RUB</t>
        </is>
      </c>
      <c r="C33" s="5" t="inlineStr">
        <is>
          <t>ZAR</t>
        </is>
      </c>
      <c r="D33" s="6">
        <f>INDIRECT("R" &amp; 58 &amp; "C" &amp; MATCH(B33,R30:R44,0)+9,FALSE)/INDIRECT("R" &amp; 58 &amp; "C" &amp; MATCH(C33,R30:R44,0)+9,FALSE)</f>
        <v/>
      </c>
      <c r="E33" s="4">
        <f>A33*D33</f>
        <v/>
      </c>
      <c r="F33" s="7" t="n">
        <v>2</v>
      </c>
      <c r="G33" s="4">
        <f>E33*(1-F33/100)</f>
        <v/>
      </c>
      <c r="H33" s="5" t="inlineStr">
        <is>
          <t>23/12/2025</t>
        </is>
      </c>
    </row>
    <row r="34">
      <c r="A34" s="8" t="n">
        <v>8259</v>
      </c>
      <c r="B34" s="9" t="inlineStr">
        <is>
          <t>EUR</t>
        </is>
      </c>
      <c r="C34" s="9" t="inlineStr">
        <is>
          <t>CNY</t>
        </is>
      </c>
      <c r="D34" s="10">
        <f>INDIRECT("R" &amp; 59 &amp; "C" &amp; MATCH(B34,R30:R44,0)+9,FALSE)/INDIRECT("R" &amp; 59 &amp; "C" &amp; MATCH(C34,R30:R44,0)+9,FALSE)</f>
        <v/>
      </c>
      <c r="E34" s="8">
        <f>A34*D34</f>
        <v/>
      </c>
      <c r="F34" s="11" t="n">
        <v>1.5</v>
      </c>
      <c r="G34" s="8">
        <f>E34*(1-F34/100)</f>
        <v/>
      </c>
      <c r="H34" s="9" t="inlineStr">
        <is>
          <t>22/11/2025</t>
        </is>
      </c>
    </row>
    <row r="35">
      <c r="A35" s="4" t="n">
        <v>3055</v>
      </c>
      <c r="B35" s="5" t="inlineStr">
        <is>
          <t>SEK</t>
        </is>
      </c>
      <c r="C35" s="5" t="inlineStr">
        <is>
          <t>JPY</t>
        </is>
      </c>
      <c r="D35" s="6">
        <f>INDIRECT("R" &amp; 60 &amp; "C" &amp; MATCH(B35,R30:R44,0)+9,FALSE)/INDIRECT("R" &amp; 60 &amp; "C" &amp; MATCH(C35,R30:R44,0)+9,FALSE)</f>
        <v/>
      </c>
      <c r="E35" s="4">
        <f>A35*D35</f>
        <v/>
      </c>
      <c r="F35" s="7" t="n">
        <v>1.5</v>
      </c>
      <c r="G35" s="4">
        <f>E35*(1-F35/100)</f>
        <v/>
      </c>
      <c r="H35" s="5" t="inlineStr">
        <is>
          <t>30/11/2025</t>
        </is>
      </c>
    </row>
    <row r="36">
      <c r="A36" s="8" t="n">
        <v>5523</v>
      </c>
      <c r="B36" s="9" t="inlineStr">
        <is>
          <t>JPY</t>
        </is>
      </c>
      <c r="C36" s="9" t="inlineStr">
        <is>
          <t>EUR</t>
        </is>
      </c>
      <c r="D36" s="10">
        <f>INDIRECT("R" &amp; 61 &amp; "C" &amp; MATCH(B36,R30:R44,0)+9,FALSE)/INDIRECT("R" &amp; 61 &amp; "C" &amp; MATCH(C36,R30:R44,0)+9,FALSE)</f>
        <v/>
      </c>
      <c r="E36" s="8">
        <f>A36*D36</f>
        <v/>
      </c>
      <c r="F36" s="11" t="n">
        <v>0</v>
      </c>
      <c r="G36" s="8">
        <f>E36*(1-F36/100)</f>
        <v/>
      </c>
      <c r="H36" s="9" t="inlineStr">
        <is>
          <t>12/12/2025</t>
        </is>
      </c>
    </row>
    <row r="37">
      <c r="A37" s="4" t="n">
        <v>1432</v>
      </c>
      <c r="B37" s="5" t="inlineStr">
        <is>
          <t>ZAR</t>
        </is>
      </c>
      <c r="C37" s="5" t="inlineStr">
        <is>
          <t>KRW</t>
        </is>
      </c>
      <c r="D37" s="6">
        <f>INDIRECT("R" &amp; 62 &amp; "C" &amp; MATCH(B37,R30:R44,0)+9,FALSE)/INDIRECT("R" &amp; 62 &amp; "C" &amp; MATCH(C37,R30:R44,0)+9,FALSE)</f>
        <v/>
      </c>
      <c r="E37" s="4">
        <f>A37*D37</f>
        <v/>
      </c>
      <c r="F37" s="7" t="n">
        <v>0</v>
      </c>
      <c r="G37" s="4">
        <f>E37*(1-F37/100)</f>
        <v/>
      </c>
      <c r="H37" s="5" t="inlineStr">
        <is>
          <t>20/12/2025</t>
        </is>
      </c>
    </row>
    <row r="38">
      <c r="A38" s="8" t="n">
        <v>1222</v>
      </c>
      <c r="B38" s="9" t="inlineStr">
        <is>
          <t>KRW</t>
        </is>
      </c>
      <c r="C38" s="9" t="inlineStr">
        <is>
          <t>INR</t>
        </is>
      </c>
      <c r="D38" s="10">
        <f>INDIRECT("R" &amp; 63 &amp; "C" &amp; MATCH(B38,R30:R44,0)+9,FALSE)/INDIRECT("R" &amp; 63 &amp; "C" &amp; MATCH(C38,R30:R44,0)+9,FALSE)</f>
        <v/>
      </c>
      <c r="E38" s="8">
        <f>A38*D38</f>
        <v/>
      </c>
      <c r="F38" s="11" t="n">
        <v>2</v>
      </c>
      <c r="G38" s="8">
        <f>E38*(1-F38/100)</f>
        <v/>
      </c>
      <c r="H38" s="9" t="inlineStr">
        <is>
          <t>17/12/2025</t>
        </is>
      </c>
    </row>
    <row r="39">
      <c r="A39" s="4" t="n">
        <v>4872</v>
      </c>
      <c r="B39" s="5" t="inlineStr">
        <is>
          <t>SEK</t>
        </is>
      </c>
      <c r="C39" s="5" t="inlineStr">
        <is>
          <t>JPY</t>
        </is>
      </c>
      <c r="D39" s="6">
        <f>INDIRECT("R" &amp; 64 &amp; "C" &amp; MATCH(B39,R30:R44,0)+9,FALSE)/INDIRECT("R" &amp; 64 &amp; "C" &amp; MATCH(C39,R30:R44,0)+9,FALSE)</f>
        <v/>
      </c>
      <c r="E39" s="4">
        <f>A39*D39</f>
        <v/>
      </c>
      <c r="F39" s="7" t="n">
        <v>1.5</v>
      </c>
      <c r="G39" s="4">
        <f>E39*(1-F39/100)</f>
        <v/>
      </c>
      <c r="H39" s="5" t="inlineStr">
        <is>
          <t>24/11/2025</t>
        </is>
      </c>
    </row>
    <row r="40">
      <c r="A40" s="8" t="n">
        <v>4418</v>
      </c>
      <c r="B40" s="9" t="inlineStr">
        <is>
          <t>SEK</t>
        </is>
      </c>
      <c r="C40" s="9" t="inlineStr">
        <is>
          <t>EUR</t>
        </is>
      </c>
      <c r="D40" s="10">
        <f>INDIRECT("R" &amp; 65 &amp; "C" &amp; MATCH(B40,R30:R44,0)+9,FALSE)/INDIRECT("R" &amp; 65 &amp; "C" &amp; MATCH(C40,R30:R44,0)+9,FALSE)</f>
        <v/>
      </c>
      <c r="E40" s="8">
        <f>A40*D40</f>
        <v/>
      </c>
      <c r="F40" s="11" t="n">
        <v>0</v>
      </c>
      <c r="G40" s="8">
        <f>E40*(1-F40/100)</f>
        <v/>
      </c>
      <c r="H40" s="9" t="inlineStr">
        <is>
          <t>27/12/2025</t>
        </is>
      </c>
    </row>
    <row r="41">
      <c r="A41" s="4" t="n">
        <v>2592</v>
      </c>
      <c r="B41" s="5" t="inlineStr">
        <is>
          <t>ZAR</t>
        </is>
      </c>
      <c r="C41" s="5" t="inlineStr">
        <is>
          <t>BRL</t>
        </is>
      </c>
      <c r="D41" s="6">
        <f>INDIRECT("R" &amp; 66 &amp; "C" &amp; MATCH(B41,R30:R44,0)+9,FALSE)/INDIRECT("R" &amp; 66 &amp; "C" &amp; MATCH(C41,R30:R44,0)+9,FALSE)</f>
        <v/>
      </c>
      <c r="E41" s="4">
        <f>A41*D41</f>
        <v/>
      </c>
      <c r="F41" s="7" t="n">
        <v>2</v>
      </c>
      <c r="G41" s="4">
        <f>E41*(1-F41/100)</f>
        <v/>
      </c>
      <c r="H41" s="5" t="inlineStr">
        <is>
          <t>25/11/2025</t>
        </is>
      </c>
    </row>
    <row r="42">
      <c r="A42" s="8" t="n">
        <v>6235</v>
      </c>
      <c r="B42" s="9" t="inlineStr">
        <is>
          <t>JPY</t>
        </is>
      </c>
      <c r="C42" s="9" t="inlineStr">
        <is>
          <t>GBP</t>
        </is>
      </c>
      <c r="D42" s="10">
        <f>INDIRECT("R" &amp; 67 &amp; "C" &amp; MATCH(B42,R30:R44,0)+9,FALSE)/INDIRECT("R" &amp; 67 &amp; "C" &amp; MATCH(C42,R30:R44,0)+9,FALSE)</f>
        <v/>
      </c>
      <c r="E42" s="8">
        <f>A42*D42</f>
        <v/>
      </c>
      <c r="F42" s="11" t="n">
        <v>2.5</v>
      </c>
      <c r="G42" s="8">
        <f>E42*(1-F42/100)</f>
        <v/>
      </c>
      <c r="H42" s="9" t="inlineStr">
        <is>
          <t>29/11/2025</t>
        </is>
      </c>
    </row>
    <row r="43">
      <c r="A43" s="4" t="n">
        <v>2519</v>
      </c>
      <c r="B43" s="5" t="inlineStr">
        <is>
          <t>RUB</t>
        </is>
      </c>
      <c r="C43" s="5" t="inlineStr">
        <is>
          <t>JPY</t>
        </is>
      </c>
      <c r="D43" s="6">
        <f>INDIRECT("R" &amp; 68 &amp; "C" &amp; MATCH(B43,R30:R44,0)+9,FALSE)/INDIRECT("R" &amp; 68 &amp; "C" &amp; MATCH(C43,R30:R44,0)+9,FALSE)</f>
        <v/>
      </c>
      <c r="E43" s="4">
        <f>A43*D43</f>
        <v/>
      </c>
      <c r="F43" s="7" t="n">
        <v>3</v>
      </c>
      <c r="G43" s="4">
        <f>E43*(1-F43/100)</f>
        <v/>
      </c>
      <c r="H43" s="5" t="inlineStr">
        <is>
          <t>24/11/2025</t>
        </is>
      </c>
    </row>
    <row r="44">
      <c r="A44" s="8" t="n">
        <v>1826</v>
      </c>
      <c r="B44" s="9" t="inlineStr">
        <is>
          <t>ZAR</t>
        </is>
      </c>
      <c r="C44" s="9" t="inlineStr">
        <is>
          <t>CAD</t>
        </is>
      </c>
      <c r="D44" s="10">
        <f>INDIRECT("R" &amp; 69 &amp; "C" &amp; MATCH(B44,R30:R44,0)+9,FALSE)/INDIRECT("R" &amp; 69 &amp; "C" &amp; MATCH(C44,R30:R44,0)+9,FALSE)</f>
        <v/>
      </c>
      <c r="E44" s="8">
        <f>A44*D44</f>
        <v/>
      </c>
      <c r="F44" s="11" t="n">
        <v>1.5</v>
      </c>
      <c r="G44" s="8">
        <f>E44*(1-F44/100)</f>
        <v/>
      </c>
      <c r="H44" s="9" t="inlineStr">
        <is>
          <t>29/12/2025</t>
        </is>
      </c>
    </row>
    <row r="45">
      <c r="A45" s="4" t="n">
        <v>733</v>
      </c>
      <c r="B45" s="5" t="inlineStr">
        <is>
          <t>INR</t>
        </is>
      </c>
      <c r="C45" s="5" t="inlineStr">
        <is>
          <t>EUR</t>
        </is>
      </c>
      <c r="D45" s="6">
        <f>INDIRECT("R" &amp; 70 &amp; "C" &amp; MATCH(B45,R30:R44,0)+9,FALSE)/INDIRECT("R" &amp; 70 &amp; "C" &amp; MATCH(C45,R30:R44,0)+9,FALSE)</f>
        <v/>
      </c>
      <c r="E45" s="4">
        <f>A45*D45</f>
        <v/>
      </c>
      <c r="F45" s="7" t="n">
        <v>2</v>
      </c>
      <c r="G45" s="4">
        <f>E45*(1-F45/100)</f>
        <v/>
      </c>
      <c r="H45" s="5" t="inlineStr">
        <is>
          <t>05/01/2026</t>
        </is>
      </c>
    </row>
    <row r="46">
      <c r="A46" s="8" t="n">
        <v>5892</v>
      </c>
      <c r="B46" s="9" t="inlineStr">
        <is>
          <t>CAD</t>
        </is>
      </c>
      <c r="C46" s="9" t="inlineStr">
        <is>
          <t>GBP</t>
        </is>
      </c>
      <c r="D46" s="10">
        <f>INDIRECT("R" &amp; 71 &amp; "C" &amp; MATCH(B46,R30:R44,0)+9,FALSE)/INDIRECT("R" &amp; 71 &amp; "C" &amp; MATCH(C46,R30:R44,0)+9,FALSE)</f>
        <v/>
      </c>
      <c r="E46" s="8">
        <f>A46*D46</f>
        <v/>
      </c>
      <c r="F46" s="11" t="n">
        <v>1</v>
      </c>
      <c r="G46" s="8">
        <f>E46*(1-F46/100)</f>
        <v/>
      </c>
      <c r="H46" s="9" t="inlineStr">
        <is>
          <t>19/12/2025</t>
        </is>
      </c>
    </row>
    <row r="47">
      <c r="A47" s="4" t="n">
        <v>7448</v>
      </c>
      <c r="B47" s="5" t="inlineStr">
        <is>
          <t>CNY</t>
        </is>
      </c>
      <c r="C47" s="5" t="inlineStr">
        <is>
          <t>EUR</t>
        </is>
      </c>
      <c r="D47" s="6">
        <f>INDIRECT("R" &amp; 72 &amp; "C" &amp; MATCH(B47,R30:R44,0)+9,FALSE)/INDIRECT("R" &amp; 72 &amp; "C" &amp; MATCH(C47,R30:R44,0)+9,FALSE)</f>
        <v/>
      </c>
      <c r="E47" s="4">
        <f>A47*D47</f>
        <v/>
      </c>
      <c r="F47" s="7" t="n">
        <v>3</v>
      </c>
      <c r="G47" s="4">
        <f>E47*(1-F47/100)</f>
        <v/>
      </c>
      <c r="H47" s="5" t="inlineStr">
        <is>
          <t>07/11/2025</t>
        </is>
      </c>
    </row>
    <row r="48">
      <c r="A48" s="8" t="n">
        <v>7152</v>
      </c>
      <c r="B48" s="9" t="inlineStr">
        <is>
          <t>RUB</t>
        </is>
      </c>
      <c r="C48" s="9" t="inlineStr">
        <is>
          <t>CHF</t>
        </is>
      </c>
      <c r="D48" s="10">
        <f>INDIRECT("R" &amp; 73 &amp; "C" &amp; MATCH(B48,R30:R44,0)+9,FALSE)/INDIRECT("R" &amp; 73 &amp; "C" &amp; MATCH(C48,R30:R44,0)+9,FALSE)</f>
        <v/>
      </c>
      <c r="E48" s="8">
        <f>A48*D48</f>
        <v/>
      </c>
      <c r="F48" s="11" t="n">
        <v>2.5</v>
      </c>
      <c r="G48" s="8">
        <f>E48*(1-F48/100)</f>
        <v/>
      </c>
      <c r="H48" s="9" t="inlineStr">
        <is>
          <t>01/12/2025</t>
        </is>
      </c>
    </row>
    <row r="49">
      <c r="A49" s="4" t="n">
        <v>7195</v>
      </c>
      <c r="B49" s="5" t="inlineStr">
        <is>
          <t>AUD</t>
        </is>
      </c>
      <c r="C49" s="5" t="inlineStr">
        <is>
          <t>CAD</t>
        </is>
      </c>
      <c r="D49" s="6">
        <f>INDIRECT("R" &amp; 74 &amp; "C" &amp; MATCH(B49,R30:R44,0)+9,FALSE)/INDIRECT("R" &amp; 74 &amp; "C" &amp; MATCH(C49,R30:R44,0)+9,FALSE)</f>
        <v/>
      </c>
      <c r="E49" s="4">
        <f>A49*D49</f>
        <v/>
      </c>
      <c r="F49" s="7" t="n">
        <v>1</v>
      </c>
      <c r="G49" s="4">
        <f>E49*(1-F49/100)</f>
        <v/>
      </c>
      <c r="H49" s="5" t="inlineStr">
        <is>
          <t>05/12/2025</t>
        </is>
      </c>
    </row>
    <row r="50">
      <c r="A50" s="8" t="n">
        <v>4371</v>
      </c>
      <c r="B50" s="9" t="inlineStr">
        <is>
          <t>ZAR</t>
        </is>
      </c>
      <c r="C50" s="9" t="inlineStr">
        <is>
          <t>CNY</t>
        </is>
      </c>
      <c r="D50" s="10">
        <f>INDIRECT("R" &amp; 75 &amp; "C" &amp; MATCH(B50,R30:R44,0)+9,FALSE)/INDIRECT("R" &amp; 75 &amp; "C" &amp; MATCH(C50,R30:R44,0)+9,FALSE)</f>
        <v/>
      </c>
      <c r="E50" s="8">
        <f>A50*D50</f>
        <v/>
      </c>
      <c r="F50" s="11" t="n">
        <v>3</v>
      </c>
      <c r="G50" s="8">
        <f>E50*(1-F50/100)</f>
        <v/>
      </c>
      <c r="H50" s="9" t="inlineStr">
        <is>
          <t>11/01/2026</t>
        </is>
      </c>
    </row>
    <row r="51">
      <c r="A51" s="4" t="n">
        <v>7981</v>
      </c>
      <c r="B51" s="5" t="inlineStr">
        <is>
          <t>ZAR</t>
        </is>
      </c>
      <c r="C51" s="5" t="inlineStr">
        <is>
          <t>GBP</t>
        </is>
      </c>
      <c r="D51" s="6">
        <f>INDIRECT("R" &amp; 76 &amp; "C" &amp; MATCH(B51,R30:R44,0)+9,FALSE)/INDIRECT("R" &amp; 76 &amp; "C" &amp; MATCH(C51,R30:R44,0)+9,FALSE)</f>
        <v/>
      </c>
      <c r="E51" s="4">
        <f>A51*D51</f>
        <v/>
      </c>
      <c r="F51" s="7" t="n">
        <v>2</v>
      </c>
      <c r="G51" s="4">
        <f>E51*(1-F51/100)</f>
        <v/>
      </c>
      <c r="H51" s="5" t="inlineStr">
        <is>
          <t>15/11/2025</t>
        </is>
      </c>
    </row>
    <row r="52">
      <c r="A52" s="8" t="n">
        <v>2875</v>
      </c>
      <c r="B52" s="9" t="inlineStr">
        <is>
          <t>JPY</t>
        </is>
      </c>
      <c r="C52" s="9" t="inlineStr">
        <is>
          <t>SEK</t>
        </is>
      </c>
      <c r="D52" s="10">
        <f>INDIRECT("R" &amp; 77 &amp; "C" &amp; MATCH(B52,R30:R44,0)+9,FALSE)/INDIRECT("R" &amp; 77 &amp; "C" &amp; MATCH(C52,R30:R44,0)+9,FALSE)</f>
        <v/>
      </c>
      <c r="E52" s="8">
        <f>A52*D52</f>
        <v/>
      </c>
      <c r="F52" s="11" t="n">
        <v>1</v>
      </c>
      <c r="G52" s="8">
        <f>E52*(1-F52/100)</f>
        <v/>
      </c>
      <c r="H52" s="9" t="inlineStr">
        <is>
          <t>28/10/2025</t>
        </is>
      </c>
    </row>
    <row r="53">
      <c r="A53" s="4" t="n">
        <v>6394</v>
      </c>
      <c r="B53" s="5" t="inlineStr">
        <is>
          <t>KRW</t>
        </is>
      </c>
      <c r="C53" s="5" t="inlineStr">
        <is>
          <t>CAD</t>
        </is>
      </c>
      <c r="D53" s="6">
        <f>INDIRECT("R" &amp; 78 &amp; "C" &amp; MATCH(B53,R30:R44,0)+9,FALSE)/INDIRECT("R" &amp; 78 &amp; "C" &amp; MATCH(C53,R30:R44,0)+9,FALSE)</f>
        <v/>
      </c>
      <c r="E53" s="4">
        <f>A53*D53</f>
        <v/>
      </c>
      <c r="F53" s="7" t="n">
        <v>1.5</v>
      </c>
      <c r="G53" s="4">
        <f>E53*(1-F53/100)</f>
        <v/>
      </c>
      <c r="H53" s="5" t="inlineStr">
        <is>
          <t>12/11/2025</t>
        </is>
      </c>
    </row>
    <row r="54">
      <c r="A54" s="8" t="n">
        <v>3897</v>
      </c>
      <c r="B54" s="9" t="inlineStr">
        <is>
          <t>ZAR</t>
        </is>
      </c>
      <c r="C54" s="9" t="inlineStr">
        <is>
          <t>RUB</t>
        </is>
      </c>
      <c r="D54" s="10">
        <f>INDIRECT("R" &amp; 79 &amp; "C" &amp; MATCH(B54,R30:R44,0)+9,FALSE)/INDIRECT("R" &amp; 79 &amp; "C" &amp; MATCH(C54,R30:R44,0)+9,FALSE)</f>
        <v/>
      </c>
      <c r="E54" s="8">
        <f>A54*D54</f>
        <v/>
      </c>
      <c r="F54" s="11" t="n">
        <v>3</v>
      </c>
      <c r="G54" s="8">
        <f>E54*(1-F54/100)</f>
        <v/>
      </c>
      <c r="H54" s="9" t="inlineStr">
        <is>
          <t>05/12/2025</t>
        </is>
      </c>
    </row>
    <row r="60" ht="25" customHeight="1">
      <c r="A60" s="12" t="inlineStr">
        <is>
          <t>TABLEAU DES TAUX DE CHANGE (Base: USD)</t>
        </is>
      </c>
    </row>
    <row r="61">
      <c r="A61" s="13" t="inlineStr">
        <is>
          <t>Code</t>
        </is>
      </c>
      <c r="B61" s="13" t="inlineStr">
        <is>
          <t>Devise</t>
        </is>
      </c>
      <c r="C61" s="13" t="inlineStr">
        <is>
          <t>Symbole</t>
        </is>
      </c>
      <c r="D61" s="13" t="inlineStr">
        <is>
          <t>Taux vers USD</t>
        </is>
      </c>
      <c r="E61" s="13" t="inlineStr">
        <is>
          <t>USD vers Devise</t>
        </is>
      </c>
    </row>
    <row r="62">
      <c r="A62" s="9" t="inlineStr">
        <is>
          <t>USD</t>
        </is>
      </c>
      <c r="B62" s="9" t="inlineStr">
        <is>
          <t>Dollar américain</t>
        </is>
      </c>
      <c r="C62" s="9" t="inlineStr">
        <is>
          <t>$</t>
        </is>
      </c>
      <c r="D62" s="10" t="n">
        <v>1</v>
      </c>
      <c r="E62" s="10">
        <f>1/D62</f>
        <v/>
      </c>
    </row>
    <row r="63">
      <c r="A63" s="5" t="inlineStr">
        <is>
          <t>EUR</t>
        </is>
      </c>
      <c r="B63" s="5" t="inlineStr">
        <is>
          <t>Euro</t>
        </is>
      </c>
      <c r="C63" s="5" t="inlineStr">
        <is>
          <t>€</t>
        </is>
      </c>
      <c r="D63" s="6" t="n">
        <v>0.92</v>
      </c>
      <c r="E63" s="6">
        <f>1/D63</f>
        <v/>
      </c>
    </row>
    <row r="64">
      <c r="A64" s="9" t="inlineStr">
        <is>
          <t>GBP</t>
        </is>
      </c>
      <c r="B64" s="9" t="inlineStr">
        <is>
          <t>Livre sterling</t>
        </is>
      </c>
      <c r="C64" s="9" t="inlineStr">
        <is>
          <t>£</t>
        </is>
      </c>
      <c r="D64" s="10" t="n">
        <v>0.79</v>
      </c>
      <c r="E64" s="10">
        <f>1/D64</f>
        <v/>
      </c>
    </row>
    <row r="65">
      <c r="A65" s="5" t="inlineStr">
        <is>
          <t>JPY</t>
        </is>
      </c>
      <c r="B65" s="5" t="inlineStr">
        <is>
          <t>Yen japonais</t>
        </is>
      </c>
      <c r="C65" s="5" t="inlineStr">
        <is>
          <t>¥</t>
        </is>
      </c>
      <c r="D65" s="6" t="n">
        <v>149.5</v>
      </c>
      <c r="E65" s="6">
        <f>1/D65</f>
        <v/>
      </c>
    </row>
    <row r="66">
      <c r="A66" s="9" t="inlineStr">
        <is>
          <t>CHF</t>
        </is>
      </c>
      <c r="B66" s="9" t="inlineStr">
        <is>
          <t>Franc suisse</t>
        </is>
      </c>
      <c r="C66" s="9" t="inlineStr">
        <is>
          <t>CHF</t>
        </is>
      </c>
      <c r="D66" s="10" t="n">
        <v>0.88</v>
      </c>
      <c r="E66" s="10">
        <f>1/D66</f>
        <v/>
      </c>
    </row>
    <row r="67">
      <c r="A67" s="5" t="inlineStr">
        <is>
          <t>CAD</t>
        </is>
      </c>
      <c r="B67" s="5" t="inlineStr">
        <is>
          <t>Dollar canadien</t>
        </is>
      </c>
      <c r="C67" s="5" t="inlineStr">
        <is>
          <t>C$</t>
        </is>
      </c>
      <c r="D67" s="6" t="n">
        <v>1.35</v>
      </c>
      <c r="E67" s="6">
        <f>1/D67</f>
        <v/>
      </c>
    </row>
    <row r="68">
      <c r="A68" s="9" t="inlineStr">
        <is>
          <t>AUD</t>
        </is>
      </c>
      <c r="B68" s="9" t="inlineStr">
        <is>
          <t>Dollar australien</t>
        </is>
      </c>
      <c r="C68" s="9" t="inlineStr">
        <is>
          <t>A$</t>
        </is>
      </c>
      <c r="D68" s="10" t="n">
        <v>1.52</v>
      </c>
      <c r="E68" s="10">
        <f>1/D68</f>
        <v/>
      </c>
    </row>
    <row r="69">
      <c r="A69" s="5" t="inlineStr">
        <is>
          <t>CNY</t>
        </is>
      </c>
      <c r="B69" s="5" t="inlineStr">
        <is>
          <t>Yuan chinois</t>
        </is>
      </c>
      <c r="C69" s="5" t="inlineStr">
        <is>
          <t>¥</t>
        </is>
      </c>
      <c r="D69" s="6" t="n">
        <v>7.24</v>
      </c>
      <c r="E69" s="6">
        <f>1/D69</f>
        <v/>
      </c>
    </row>
    <row r="70">
      <c r="A70" s="9" t="inlineStr">
        <is>
          <t>INR</t>
        </is>
      </c>
      <c r="B70" s="9" t="inlineStr">
        <is>
          <t>Roupie indienne</t>
        </is>
      </c>
      <c r="C70" s="9" t="inlineStr">
        <is>
          <t>₹</t>
        </is>
      </c>
      <c r="D70" s="10" t="n">
        <v>83.12</v>
      </c>
      <c r="E70" s="10">
        <f>1/D70</f>
        <v/>
      </c>
    </row>
    <row r="71">
      <c r="A71" s="5" t="inlineStr">
        <is>
          <t>BRL</t>
        </is>
      </c>
      <c r="B71" s="5" t="inlineStr">
        <is>
          <t>Réal brésilien</t>
        </is>
      </c>
      <c r="C71" s="5" t="inlineStr">
        <is>
          <t>R$</t>
        </is>
      </c>
      <c r="D71" s="6" t="n">
        <v>4.97</v>
      </c>
      <c r="E71" s="6">
        <f>1/D71</f>
        <v/>
      </c>
    </row>
    <row r="72">
      <c r="A72" s="9" t="inlineStr">
        <is>
          <t>MXN</t>
        </is>
      </c>
      <c r="B72" s="9" t="inlineStr">
        <is>
          <t>Peso mexicain</t>
        </is>
      </c>
      <c r="C72" s="9" t="inlineStr">
        <is>
          <t>MX$</t>
        </is>
      </c>
      <c r="D72" s="10" t="n">
        <v>17.05</v>
      </c>
      <c r="E72" s="10">
        <f>1/D72</f>
        <v/>
      </c>
    </row>
    <row r="73">
      <c r="A73" s="5" t="inlineStr">
        <is>
          <t>ZAR</t>
        </is>
      </c>
      <c r="B73" s="5" t="inlineStr">
        <is>
          <t>Rand sud-africain</t>
        </is>
      </c>
      <c r="C73" s="5" t="inlineStr">
        <is>
          <t>R</t>
        </is>
      </c>
      <c r="D73" s="6" t="n">
        <v>18.75</v>
      </c>
      <c r="E73" s="6">
        <f>1/D73</f>
        <v/>
      </c>
    </row>
    <row r="74">
      <c r="A74" s="9" t="inlineStr">
        <is>
          <t>RUB</t>
        </is>
      </c>
      <c r="B74" s="9" t="inlineStr">
        <is>
          <t>Rouble russe</t>
        </is>
      </c>
      <c r="C74" s="9" t="inlineStr">
        <is>
          <t>₽</t>
        </is>
      </c>
      <c r="D74" s="10" t="n">
        <v>92.5</v>
      </c>
      <c r="E74" s="10">
        <f>1/D74</f>
        <v/>
      </c>
    </row>
    <row r="75">
      <c r="A75" s="5" t="inlineStr">
        <is>
          <t>KRW</t>
        </is>
      </c>
      <c r="B75" s="5" t="inlineStr">
        <is>
          <t>Won sud-coréen</t>
        </is>
      </c>
      <c r="C75" s="5" t="inlineStr">
        <is>
          <t>₩</t>
        </is>
      </c>
      <c r="D75" s="6" t="n">
        <v>1305.8</v>
      </c>
      <c r="E75" s="6">
        <f>1/D75</f>
        <v/>
      </c>
    </row>
    <row r="76">
      <c r="A76" s="9" t="inlineStr">
        <is>
          <t>SEK</t>
        </is>
      </c>
      <c r="B76" s="9" t="inlineStr">
        <is>
          <t>Couronne suédoise</t>
        </is>
      </c>
      <c r="C76" s="9" t="inlineStr">
        <is>
          <t>kr</t>
        </is>
      </c>
      <c r="D76" s="10" t="n">
        <v>10.35</v>
      </c>
      <c r="E76" s="10">
        <f>1/D76</f>
        <v/>
      </c>
    </row>
    <row r="79" ht="25" customHeight="1">
      <c r="A79" s="14" t="inlineStr">
        <is>
          <t>STATISTIQUES DE CONVERSION</t>
        </is>
      </c>
    </row>
    <row r="80">
      <c r="A80" s="15" t="inlineStr">
        <is>
          <t>Total des conversions</t>
        </is>
      </c>
      <c r="B80" s="16">
        <f>COUNTA(A5:A54)</f>
        <v/>
      </c>
    </row>
    <row r="81">
      <c r="A81" s="15" t="inlineStr">
        <is>
          <t>Montant total converti</t>
        </is>
      </c>
      <c r="B81" s="16">
        <f>SUM(E5:E54)</f>
        <v/>
      </c>
    </row>
    <row r="82">
      <c r="A82" s="17" t="inlineStr">
        <is>
          <t>Montant moyen</t>
        </is>
      </c>
      <c r="B82" s="16">
        <f>AVERAGE(A5:A54)</f>
        <v/>
      </c>
    </row>
    <row r="83">
      <c r="A83" s="18" t="inlineStr">
        <is>
          <t>Commission totale</t>
        </is>
      </c>
      <c r="B83" s="16">
        <f>SUM(E5:E54)-SUM(G5:G54)</f>
        <v/>
      </c>
    </row>
    <row r="84">
      <c r="A84" s="18" t="inlineStr">
        <is>
          <t>Taux de commission moyen</t>
        </is>
      </c>
      <c r="B84" s="16">
        <f>AVERAGE(F5:F54)</f>
        <v/>
      </c>
    </row>
  </sheetData>
  <mergeCells count="4">
    <mergeCell ref="A1:H1"/>
    <mergeCell ref="A2:H2"/>
    <mergeCell ref="A60:H60"/>
    <mergeCell ref="A79:D79"/>
  </mergeCells>
  <dataValidations count="1">
    <dataValidation sqref="B5:C5 B6:C6 B7:C7 B8:C8 B9:C9 B10:C10 B11:C11 B12:C12 B13:C13 B14:C14 B15:C15 B16:C16 B17:C17 B18:C18 B19:C19 B20:C20 B21:C21 B22:C22 B23:C23 B24:C24 B25:C25 B26:C26 B27:C27 B28:C28 B29:C29 B30:C30 B31:C31 B32:C32 B33:C33 B34:C34 B35:C35 B36:C36 B37:C37 B38:C38 B39:C39 B40:C40 B41:C41 B42:C42 B43:C43 B44:C44 B45:C45 B46:C46 B47:C47 B48:C48 B49:C49 B50:C50 B51:C51 B52:C52 B53:C53 B54:C54" showErrorMessage="1" showInputMessage="1" allowBlank="0" errorTitle="Devise invalide" error="Veuillez sélectionner une devise valide" type="list">
      <formula1>"USD,EUR,GBP,JPY,CHF,CAD,AUD,CNY,INR,BRL,MXN,ZAR,RUB,KRW,SEK"</formula1>
    </dataValidation>
  </dataValidation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44"/>
  <sheetViews>
    <sheetView workbookViewId="0">
      <selection activeCell="A1" sqref="A1"/>
    </sheetView>
  </sheetViews>
  <sheetFormatPr baseColWidth="8" defaultRowHeight="15"/>
  <cols>
    <col width="25" customWidth="1" min="1" max="1"/>
    <col width="60" customWidth="1" min="2" max="2"/>
  </cols>
  <sheetData>
    <row r="1" ht="30" customHeight="1">
      <c r="A1" s="1" t="inlineStr">
        <is>
          <t>GUIDE D'UTILISATION DU CONVERTISSEUR DE DEVISES</t>
        </is>
      </c>
    </row>
    <row r="2" ht="20" customHeight="1">
      <c r="A2" s="19" t="inlineStr"/>
      <c r="B2" s="19" t="inlineStr"/>
    </row>
    <row r="3" ht="20" customHeight="1">
      <c r="A3" s="20" t="inlineStr">
        <is>
          <t>1. CONVERSION DE DEVISES</t>
        </is>
      </c>
    </row>
    <row r="4" ht="20" customHeight="1">
      <c r="A4" s="19" t="inlineStr">
        <is>
          <t xml:space="preserve">   • Montant</t>
        </is>
      </c>
      <c r="B4" s="19" t="inlineStr">
        <is>
          <t>Entrez le montant à convertir dans la colonne A</t>
        </is>
      </c>
    </row>
    <row r="5" ht="20" customHeight="1">
      <c r="A5" s="19" t="inlineStr">
        <is>
          <t xml:space="preserve">   • Devise Source</t>
        </is>
      </c>
      <c r="B5" s="19" t="inlineStr">
        <is>
          <t>Sélectionnez la devise d'origine dans la liste déroulante (colonne B)</t>
        </is>
      </c>
    </row>
    <row r="6" ht="20" customHeight="1">
      <c r="A6" s="19" t="inlineStr">
        <is>
          <t xml:space="preserve">   • Devise Cible</t>
        </is>
      </c>
      <c r="B6" s="19" t="inlineStr">
        <is>
          <t>Sélectionnez la devise de destination dans la liste déroulante (colonne C)</t>
        </is>
      </c>
    </row>
    <row r="7" ht="20" customHeight="1">
      <c r="A7" s="19" t="inlineStr">
        <is>
          <t xml:space="preserve">   • Taux de Change</t>
        </is>
      </c>
      <c r="B7" s="19" t="inlineStr">
        <is>
          <t>Calculé automatiquement selon le tableau des taux</t>
        </is>
      </c>
    </row>
    <row r="8" ht="20" customHeight="1">
      <c r="A8" s="19" t="inlineStr">
        <is>
          <t xml:space="preserve">   • Montant Converti</t>
        </is>
      </c>
      <c r="B8" s="19" t="inlineStr">
        <is>
          <t>Résultat de la conversion avant commission</t>
        </is>
      </c>
    </row>
    <row r="9" ht="20" customHeight="1">
      <c r="A9" s="19" t="inlineStr">
        <is>
          <t xml:space="preserve">   • Commission</t>
        </is>
      </c>
      <c r="B9" s="19" t="inlineStr">
        <is>
          <t>Entrez le pourcentage de commission appliqué</t>
        </is>
      </c>
    </row>
    <row r="10" ht="20" customHeight="1">
      <c r="A10" s="19" t="inlineStr">
        <is>
          <t xml:space="preserve">   • Montant Final</t>
        </is>
      </c>
      <c r="B10" s="19" t="inlineStr">
        <is>
          <t>Montant final après déduction de la commission</t>
        </is>
      </c>
    </row>
    <row r="11" ht="20" customHeight="1">
      <c r="A11" s="19" t="inlineStr"/>
      <c r="B11" s="19" t="inlineStr"/>
    </row>
    <row r="12" ht="20" customHeight="1">
      <c r="A12" s="20" t="inlineStr">
        <is>
          <t>2. DEVISES DISPONIBLES</t>
        </is>
      </c>
    </row>
    <row r="13" ht="20" customHeight="1">
      <c r="A13" s="19" t="inlineStr">
        <is>
          <t xml:space="preserve">   • USD</t>
        </is>
      </c>
      <c r="B13" s="19" t="inlineStr">
        <is>
          <t>Dollar américain - Devise de référence</t>
        </is>
      </c>
    </row>
    <row r="14" ht="20" customHeight="1">
      <c r="A14" s="19" t="inlineStr">
        <is>
          <t xml:space="preserve">   • EUR</t>
        </is>
      </c>
      <c r="B14" s="19" t="inlineStr">
        <is>
          <t>Euro - Devise européenne</t>
        </is>
      </c>
    </row>
    <row r="15" ht="20" customHeight="1">
      <c r="A15" s="19" t="inlineStr">
        <is>
          <t xml:space="preserve">   • GBP</t>
        </is>
      </c>
      <c r="B15" s="19" t="inlineStr">
        <is>
          <t>Livre sterling - Royaume-Uni</t>
        </is>
      </c>
    </row>
    <row r="16" ht="20" customHeight="1">
      <c r="A16" s="19" t="inlineStr">
        <is>
          <t xml:space="preserve">   • JPY</t>
        </is>
      </c>
      <c r="B16" s="19" t="inlineStr">
        <is>
          <t>Yen japonais</t>
        </is>
      </c>
    </row>
    <row r="17" ht="20" customHeight="1">
      <c r="A17" s="19" t="inlineStr">
        <is>
          <t xml:space="preserve">   • CHF</t>
        </is>
      </c>
      <c r="B17" s="19" t="inlineStr">
        <is>
          <t>Franc suisse</t>
        </is>
      </c>
    </row>
    <row r="18" ht="20" customHeight="1">
      <c r="A18" s="19" t="inlineStr">
        <is>
          <t xml:space="preserve">   • CAD</t>
        </is>
      </c>
      <c r="B18" s="19" t="inlineStr">
        <is>
          <t>Dollar canadien</t>
        </is>
      </c>
    </row>
    <row r="19" ht="20" customHeight="1">
      <c r="A19" s="19" t="inlineStr">
        <is>
          <t xml:space="preserve">   • AUD</t>
        </is>
      </c>
      <c r="B19" s="19" t="inlineStr">
        <is>
          <t>Dollar australien</t>
        </is>
      </c>
    </row>
    <row r="20" ht="20" customHeight="1">
      <c r="A20" s="19" t="inlineStr">
        <is>
          <t xml:space="preserve">   • CNY</t>
        </is>
      </c>
      <c r="B20" s="19" t="inlineStr">
        <is>
          <t>Yuan chinois</t>
        </is>
      </c>
    </row>
    <row r="21" ht="20" customHeight="1">
      <c r="A21" s="19" t="inlineStr">
        <is>
          <t xml:space="preserve">   • Et 6 autres devises majeures</t>
        </is>
      </c>
      <c r="B21" s="19" t="inlineStr"/>
    </row>
    <row r="22" ht="20" customHeight="1">
      <c r="A22" s="19" t="inlineStr"/>
      <c r="B22" s="19" t="inlineStr"/>
    </row>
    <row r="23" ht="20" customHeight="1">
      <c r="A23" s="20" t="inlineStr">
        <is>
          <t>3. TABLEAU DES TAUX</t>
        </is>
      </c>
    </row>
    <row r="24" ht="20" customHeight="1">
      <c r="A24" s="19" t="inlineStr">
        <is>
          <t xml:space="preserve">   </t>
        </is>
      </c>
      <c r="B24" s="19" t="inlineStr">
        <is>
          <t>Consultez les taux de change actuels en bas de la feuille principale</t>
        </is>
      </c>
    </row>
    <row r="25" ht="20" customHeight="1">
      <c r="A25" s="19" t="inlineStr">
        <is>
          <t xml:space="preserve">   </t>
        </is>
      </c>
      <c r="B25" s="19" t="inlineStr">
        <is>
          <t>Les taux sont basés sur le dollar américain (USD)</t>
        </is>
      </c>
    </row>
    <row r="26" ht="20" customHeight="1">
      <c r="A26" s="19" t="inlineStr">
        <is>
          <t xml:space="preserve">   </t>
        </is>
      </c>
      <c r="B26" s="19" t="inlineStr">
        <is>
          <t>Mise à jour manuelle possible selon vos besoins</t>
        </is>
      </c>
    </row>
    <row r="27" ht="20" customHeight="1">
      <c r="A27" s="19" t="inlineStr"/>
      <c r="B27" s="19" t="inlineStr"/>
    </row>
    <row r="28" ht="20" customHeight="1">
      <c r="A28" s="20" t="inlineStr">
        <is>
          <t>4. STATISTIQUES</t>
        </is>
      </c>
    </row>
    <row r="29" ht="20" customHeight="1">
      <c r="A29" s="19" t="inlineStr">
        <is>
          <t xml:space="preserve">   </t>
        </is>
      </c>
      <c r="B29" s="19" t="inlineStr">
        <is>
          <t>Les statistiques se mettent à jour automatiquement</t>
        </is>
      </c>
    </row>
    <row r="30" ht="20" customHeight="1">
      <c r="A30" s="19" t="inlineStr">
        <is>
          <t xml:space="preserve">   </t>
        </is>
      </c>
      <c r="B30" s="19" t="inlineStr">
        <is>
          <t>Suivez le total des conversions et les commissions</t>
        </is>
      </c>
    </row>
    <row r="31" ht="20" customHeight="1">
      <c r="A31" s="19" t="inlineStr"/>
      <c r="B31" s="19" t="inlineStr"/>
    </row>
    <row r="32" ht="20" customHeight="1">
      <c r="A32" s="20" t="inlineStr">
        <is>
          <t>5. PERSONNALISATION</t>
        </is>
      </c>
    </row>
    <row r="33" ht="20" customHeight="1">
      <c r="A33" s="19" t="inlineStr">
        <is>
          <t xml:space="preserve">   </t>
        </is>
      </c>
      <c r="B33" s="19" t="inlineStr">
        <is>
          <t>Vous pouvez ajouter de nouvelles lignes de conversion</t>
        </is>
      </c>
    </row>
    <row r="34" ht="20" customHeight="1">
      <c r="A34" s="19" t="inlineStr">
        <is>
          <t xml:space="preserve">   </t>
        </is>
      </c>
      <c r="B34" s="19" t="inlineStr">
        <is>
          <t>Les formules se copient automatiquement</t>
        </is>
      </c>
    </row>
    <row r="35" ht="20" customHeight="1">
      <c r="A35" s="19" t="inlineStr">
        <is>
          <t xml:space="preserve">   </t>
        </is>
      </c>
      <c r="B35" s="19" t="inlineStr">
        <is>
          <t>Modifiez les taux dans le tableau de référence si nécessaire</t>
        </is>
      </c>
    </row>
    <row r="36" ht="20" customHeight="1">
      <c r="A36" s="19" t="inlineStr"/>
      <c r="B36" s="19" t="inlineStr"/>
    </row>
    <row r="37" ht="20" customHeight="1">
      <c r="A37" s="20" t="inlineStr">
        <is>
          <t>NOTES IMPORTANTES</t>
        </is>
      </c>
    </row>
    <row r="38" ht="20" customHeight="1">
      <c r="A38" s="19" t="inlineStr">
        <is>
          <t xml:space="preserve">   ⚠</t>
        </is>
      </c>
      <c r="B38" s="19" t="inlineStr">
        <is>
          <t>Les taux de change sont indicatifs et peuvent varier</t>
        </is>
      </c>
    </row>
    <row r="39" ht="20" customHeight="1">
      <c r="A39" s="19" t="inlineStr">
        <is>
          <t xml:space="preserve">   ⚠</t>
        </is>
      </c>
      <c r="B39" s="19" t="inlineStr">
        <is>
          <t>Vérifiez toujours les taux actuels avant une transaction réelle</t>
        </is>
      </c>
    </row>
    <row r="40" ht="20" customHeight="1">
      <c r="A40" s="19" t="inlineStr">
        <is>
          <t xml:space="preserve">   ⚠</t>
        </is>
      </c>
      <c r="B40" s="19" t="inlineStr">
        <is>
          <t>Les commissions varient selon les établissements bancaires</t>
        </is>
      </c>
    </row>
    <row r="41" ht="20" customHeight="1">
      <c r="A41" s="19" t="inlineStr"/>
      <c r="B41" s="19" t="inlineStr"/>
    </row>
    <row r="42" ht="20" customHeight="1">
      <c r="A42" s="20" t="inlineStr">
        <is>
          <t>SUPPORT</t>
        </is>
      </c>
    </row>
    <row r="43" ht="20" customHeight="1">
      <c r="A43" s="19" t="inlineStr">
        <is>
          <t xml:space="preserve">   📧</t>
        </is>
      </c>
      <c r="B43" s="19" t="inlineStr">
        <is>
          <t>Pour toute question, consultez la documentation</t>
        </is>
      </c>
    </row>
    <row r="44" ht="20" customHeight="1">
      <c r="A44" s="19" t="inlineStr">
        <is>
          <t xml:space="preserve">   📊</t>
        </is>
      </c>
      <c r="B44" s="19" t="inlineStr">
        <is>
          <t>Les graphiques montrent l'évolution de vos conversions</t>
        </is>
      </c>
    </row>
  </sheetData>
  <mergeCells count="8">
    <mergeCell ref="A1:E1"/>
    <mergeCell ref="A3:E3"/>
    <mergeCell ref="A12:E12"/>
    <mergeCell ref="A23:E23"/>
    <mergeCell ref="A28:E28"/>
    <mergeCell ref="A32:E32"/>
    <mergeCell ref="A37:E37"/>
    <mergeCell ref="A42:E4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2026-01-11T12:01:36Z</dcterms:created>
  <dcterms:modified xmlns:dcterms="http://purl.org/dc/terms/" xmlns:xsi="http://www.w3.org/2001/XMLSchema-instance" xsi:type="dcterms:W3CDTF">2026-01-11T12:01:36Z</dcterms:modified>
</cp:coreProperties>
</file>